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9150" activeTab="0"/>
  </bookViews>
  <sheets>
    <sheet name="príjmy" sheetId="1" r:id="rId1"/>
    <sheet name="výdavky" sheetId="2" r:id="rId2"/>
  </sheets>
  <definedNames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<sst xmlns="http://schemas.openxmlformats.org/spreadsheetml/2006/main" count="609" uniqueCount="449">
  <si>
    <t>v tis.</t>
  </si>
  <si>
    <t>Kapitálové príjmy spolu:</t>
  </si>
  <si>
    <t>212 004 - príjem z prenájmu bytu - príjem ponížený na základe odpredaja bytu do OV.</t>
  </si>
  <si>
    <t>Bežné príjmy spolu:</t>
  </si>
  <si>
    <t>Kapitálové výdavky spolu:</t>
  </si>
  <si>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</si>
  <si>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</si>
  <si>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</si>
  <si>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</si>
  <si>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</si>
  <si>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</si>
  <si>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</si>
  <si>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</si>
  <si>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</si>
  <si>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632 001</t>
  </si>
  <si>
    <t>04.5.1 Cestná doprava</t>
  </si>
  <si>
    <t>06.4.0 Verejné osvetlenie</t>
  </si>
  <si>
    <t>641 001</t>
  </si>
  <si>
    <t xml:space="preserve">10.1.2.3 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</si>
  <si>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</si>
  <si>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</si>
  <si>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</si>
  <si>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</si>
  <si>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</si>
  <si>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</si>
  <si>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</si>
  <si>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</si>
  <si>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</si>
  <si>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2005 úprava</t>
  </si>
  <si>
    <t>1500 budeme vinkulovať z RF</t>
  </si>
  <si>
    <t>Bašty</t>
  </si>
  <si>
    <t>DzN  FO pozemky</t>
  </si>
  <si>
    <t>DzN FO stavby</t>
  </si>
  <si>
    <t>121001 10</t>
  </si>
  <si>
    <t>DzN PO pozemky</t>
  </si>
  <si>
    <t>121002 10</t>
  </si>
  <si>
    <t>DzN PO stavby</t>
  </si>
  <si>
    <t>Čerpanie k 30.9.2005</t>
  </si>
  <si>
    <t>3.zmena</t>
  </si>
  <si>
    <t>4.zmena</t>
  </si>
  <si>
    <t>Cestovné náhrady</t>
  </si>
  <si>
    <t xml:space="preserve">Materiál </t>
  </si>
  <si>
    <t>Rutinná a štandartná údržba</t>
  </si>
  <si>
    <t>Poistné a príspevok do poisťovní</t>
  </si>
  <si>
    <t>Iné nedaňové príjmy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</si>
  <si>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</si>
  <si>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</si>
  <si>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</si>
  <si>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</si>
  <si>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</si>
  <si>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</si>
  <si>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</si>
  <si>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</si>
  <si>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z toho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</si>
  <si>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</si>
  <si>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</si>
  <si>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</si>
  <si>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</si>
  <si>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</si>
  <si>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</si>
  <si>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</si>
  <si>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5.zmena 2005</t>
  </si>
  <si>
    <t>Mzdy, platy, sl.príjmy a ost.osobné vyrovnania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</si>
  <si>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</si>
  <si>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</si>
  <si>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</si>
  <si>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</si>
  <si>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</si>
  <si>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</si>
  <si>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</si>
  <si>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</si>
  <si>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</si>
  <si>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</si>
  <si>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</si>
  <si>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</si>
  <si>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</si>
  <si>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</si>
  <si>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</si>
  <si>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</si>
  <si>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</si>
  <si>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</si>
  <si>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</si>
  <si>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</si>
  <si>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</si>
  <si>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</si>
  <si>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</si>
  <si>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</si>
  <si>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</si>
  <si>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</si>
  <si>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</si>
  <si>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</si>
  <si>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</si>
  <si>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</si>
  <si>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</si>
  <si>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</si>
  <si>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</si>
  <si>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</si>
  <si>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</si>
  <si>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</si>
  <si>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</si>
  <si>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</si>
  <si>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</si>
  <si>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</si>
  <si>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Banke a pobočke zahraničnej banky</t>
  </si>
  <si>
    <t>Prevádzkové stroje, prístroje, zariadenia, technika</t>
  </si>
  <si>
    <t>Pracovné odevy, obuv a pracovné pomôcky</t>
  </si>
  <si>
    <t>Materiál</t>
  </si>
  <si>
    <t>Potraviny</t>
  </si>
  <si>
    <t>Príspevkovej organizácii</t>
  </si>
  <si>
    <t>Nezisk. organizácii poskyt. všeobecne prosp. služby</t>
  </si>
  <si>
    <t>Na dávku v hmotnej núdzi a príspevky k dávke</t>
  </si>
  <si>
    <t>Jednotlivcovi</t>
  </si>
  <si>
    <t>Výnos dane z príjmov poukázany územnej samospráve</t>
  </si>
  <si>
    <t>Za ubytovanie</t>
  </si>
  <si>
    <t>Príjem z predaja kapitálových aktív</t>
  </si>
  <si>
    <t>Z predaja pozemkov</t>
  </si>
  <si>
    <t>Prevod prostriedkov z rezervného fondu obce</t>
  </si>
  <si>
    <t>Príjmové finančné operácie</t>
  </si>
  <si>
    <t>Vlastné príjmy RO s právnou subjektivitou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</si>
  <si>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</si>
  <si>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</si>
  <si>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</si>
  <si>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</si>
  <si>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</si>
  <si>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</si>
  <si>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</si>
  <si>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>Tuzemské úvery, pôžičky a návartné finančné výpomoci</t>
  </si>
  <si>
    <t xml:space="preserve">Výdavkové finančné operácie </t>
  </si>
  <si>
    <t>Hospodárenie celkom</t>
  </si>
  <si>
    <t>Výdavkové finančné operácie</t>
  </si>
  <si>
    <t xml:space="preserve">01.7.0 Trnasakcie verejného dlhu </t>
  </si>
  <si>
    <t>03.2.0 Ochrana pred požiarmi</t>
  </si>
  <si>
    <t>06.2.0 Rozvoj obcí</t>
  </si>
  <si>
    <t>10.2.0</t>
  </si>
  <si>
    <t>10.4.0</t>
  </si>
  <si>
    <t>321       10</t>
  </si>
  <si>
    <t>111 003</t>
  </si>
  <si>
    <t>133 001</t>
  </si>
  <si>
    <t>133 006</t>
  </si>
  <si>
    <t>133 013</t>
  </si>
  <si>
    <t>Nedaňové príjmy - príjmy z podnikania a z vlastníctva majetlu</t>
  </si>
  <si>
    <t>651 002  10</t>
  </si>
  <si>
    <t>651 002  20</t>
  </si>
  <si>
    <t>651 002  30</t>
  </si>
  <si>
    <t>642 014  10</t>
  </si>
  <si>
    <t>642 014  20</t>
  </si>
  <si>
    <t>821 005  10</t>
  </si>
  <si>
    <t>821 005  30</t>
  </si>
  <si>
    <t>Údržba a opravy</t>
  </si>
  <si>
    <t>z prenájmu zasadačky a ostané budovy</t>
  </si>
  <si>
    <t>z prenájmu predajne</t>
  </si>
  <si>
    <t>z prenájmu bytovka</t>
  </si>
  <si>
    <t>popl.za dobývací priestor</t>
  </si>
  <si>
    <t>z prenájmu hradu</t>
  </si>
  <si>
    <t>vstupné na hrad</t>
  </si>
  <si>
    <t>predaj propag.materialu, suvenýrov</t>
  </si>
  <si>
    <t>bytovka za vodu</t>
  </si>
  <si>
    <t>bytovka za elektrickú energiu</t>
  </si>
  <si>
    <t>náhodilé služby</t>
  </si>
  <si>
    <t>za prieskum územia</t>
  </si>
  <si>
    <t>Transfery v rámci verejnej správy - zo ŠR- vojnové hroby</t>
  </si>
  <si>
    <t>Transfery v rámci verejnej správy - zo ŠR- hlásenie pobytu občanov</t>
  </si>
  <si>
    <t>Transfery v rámci verejnej správy - zo ŠR- na pozemné komunikácie</t>
  </si>
  <si>
    <t>Transfery v rámci verejnej správy - zo ŠR- životné prostredie</t>
  </si>
  <si>
    <t>voda</t>
  </si>
  <si>
    <t>telefon, fax, internet</t>
  </si>
  <si>
    <t>mobil</t>
  </si>
  <si>
    <t>poštové služby</t>
  </si>
  <si>
    <t>čistiace a hyg.prostriedky</t>
  </si>
  <si>
    <t>PHM nafta traktor</t>
  </si>
  <si>
    <t>oleje</t>
  </si>
  <si>
    <t>údržba  administrativnej budovy</t>
  </si>
  <si>
    <t>propagácia, inzercia</t>
  </si>
  <si>
    <t>Služby- web stránka</t>
  </si>
  <si>
    <t>auditorské služby</t>
  </si>
  <si>
    <t xml:space="preserve">poistenie majetku </t>
  </si>
  <si>
    <t>povinný prídel do Soc.fondu</t>
  </si>
  <si>
    <t>kolky</t>
  </si>
  <si>
    <t>dohody o vykonaní práce</t>
  </si>
  <si>
    <t>členské ZMOS</t>
  </si>
  <si>
    <t>PHM D.D.</t>
  </si>
  <si>
    <t>PHM H.D.</t>
  </si>
  <si>
    <t xml:space="preserve">06.1.0 Bytovka </t>
  </si>
  <si>
    <t xml:space="preserve"> elektrina</t>
  </si>
  <si>
    <t xml:space="preserve"> voda</t>
  </si>
  <si>
    <t>bankové poplatky</t>
  </si>
  <si>
    <t xml:space="preserve">elektrina </t>
  </si>
  <si>
    <t>material</t>
  </si>
  <si>
    <t>DOHODY</t>
  </si>
  <si>
    <t>údržba</t>
  </si>
  <si>
    <t>08.3.0    miestny  rozhlas</t>
  </si>
  <si>
    <t>Dôchodci - ostatné</t>
  </si>
  <si>
    <t>príspevok na stravu dôchodcom</t>
  </si>
  <si>
    <t>04.5.1.     Správa a údržba ciest- miestne komunikácie</t>
  </si>
  <si>
    <t>služba za pohreb</t>
  </si>
  <si>
    <t>príjem z dobropisov</t>
  </si>
  <si>
    <t>292 017</t>
  </si>
  <si>
    <t>benzín, oleje - krovinorez píla</t>
  </si>
  <si>
    <t>bankové poplatky, súdny popl, lekárska prehliadka</t>
  </si>
  <si>
    <t>Splácanie bankových úverov dlh.- cesty - nový</t>
  </si>
  <si>
    <t>úrok z úveru nový</t>
  </si>
  <si>
    <t>Materiál - vrecia na odpad</t>
  </si>
  <si>
    <t>dohoda o vyk.práce</t>
  </si>
  <si>
    <t xml:space="preserve">Energie, </t>
  </si>
  <si>
    <t>príspevok do krízového povodňov.fondu</t>
  </si>
  <si>
    <t>EUR</t>
  </si>
  <si>
    <t>Z prenajmu kult.domu - Telecom</t>
  </si>
  <si>
    <t>poplatok za kopírovanie,telefon, známky pre psov</t>
  </si>
  <si>
    <t xml:space="preserve">Nedaňové príjmy - úroky z tuz.úverov, pôžičiek, návr.fin.výpomocí, vkladov </t>
  </si>
  <si>
    <t>Úroky z tuz.úverov, pôžičiek, návratných finančných výpomocí, vkladov</t>
  </si>
  <si>
    <t>ochranné prac. Pomôcky</t>
  </si>
  <si>
    <t>oprava traktor</t>
  </si>
  <si>
    <t>aktualizácia softvéru</t>
  </si>
  <si>
    <t>Chovatelia Podbranč</t>
  </si>
  <si>
    <t>Jednota dôchodcov Podbranč</t>
  </si>
  <si>
    <t xml:space="preserve"> údržba MK </t>
  </si>
  <si>
    <t>odvoz odpadu</t>
  </si>
  <si>
    <t>popl. za skladkovanie odpadu</t>
  </si>
  <si>
    <t>materiál</t>
  </si>
  <si>
    <t xml:space="preserve">Telovýchovná jednota </t>
  </si>
  <si>
    <r>
      <t>08.1.0</t>
    </r>
    <r>
      <rPr>
        <sz val="8"/>
        <rFont val="Arial"/>
        <family val="2"/>
      </rPr>
      <t>.</t>
    </r>
  </si>
  <si>
    <t>08.4.0   Dom smútku, cintorín</t>
  </si>
  <si>
    <t>Odvoz odpadu  a popl. za skladkovanie</t>
  </si>
  <si>
    <t>za donášku obedov</t>
  </si>
  <si>
    <t>vratka z roč. zúčt. VšZP</t>
  </si>
  <si>
    <t>DzN z min. rokov</t>
  </si>
  <si>
    <t>za psa min.roky</t>
  </si>
  <si>
    <t>Odpady z min. rokov</t>
  </si>
  <si>
    <t>Splácanie bankových úverov dlh.-bytovka ŠFRB</t>
  </si>
  <si>
    <t>Splácanie  bankových úverov dlh.-OP SR-ČR</t>
  </si>
  <si>
    <t xml:space="preserve">Vstupný verejný priestor Majeričky </t>
  </si>
  <si>
    <t>Popl. za STK, EK</t>
  </si>
  <si>
    <t>oprava mot.píly, krovinorezu</t>
  </si>
  <si>
    <t>oprava os.auto</t>
  </si>
  <si>
    <t>materiál,súčiastky na krovinorez,pílu,traktor,auto</t>
  </si>
  <si>
    <t>Nájom hrobového miesta</t>
  </si>
  <si>
    <t>Rutinná a štandartná údržba počítače,</t>
  </si>
  <si>
    <t>vrátená zábezpeka na byt</t>
  </si>
  <si>
    <t>odmeny poslancom a komisiam</t>
  </si>
  <si>
    <t>Oprava interiérového vybavenia</t>
  </si>
  <si>
    <t>Prenájom pozemku TESCO, internet na hrade</t>
  </si>
  <si>
    <t>Stravné lístky</t>
  </si>
  <si>
    <t>Prenájom telocvične ZŠ-HZ HD</t>
  </si>
  <si>
    <t>Poháre na súťaž - HZ HD</t>
  </si>
  <si>
    <t>benzín a olej do  krovinorezu a píly</t>
  </si>
  <si>
    <t>Benzín do krovinorezu na kosenie hradu</t>
  </si>
  <si>
    <t>Poplatok SOZA, SLOVGRAM</t>
  </si>
  <si>
    <t>Benzín do krovinorezu na kosenie cintorína</t>
  </si>
  <si>
    <t>softver - antivírus</t>
  </si>
  <si>
    <t>stretnutie dôchodcov (jubilanti vecné dary )</t>
  </si>
  <si>
    <t xml:space="preserve">Materiál  </t>
  </si>
  <si>
    <t>vianočné osvetlenie</t>
  </si>
  <si>
    <t>Transfér na "Vstupný verejný priestor Majeričky" od PPA</t>
  </si>
  <si>
    <t>Únia žien Podbranč</t>
  </si>
  <si>
    <t>MK SR - Obnova hradu Branč</t>
  </si>
  <si>
    <t>Prepravné</t>
  </si>
  <si>
    <t>renovácia tonerov</t>
  </si>
  <si>
    <t>Mzda - nezamest.projekt Obnova hradu  -§54</t>
  </si>
  <si>
    <t>Poistné- projekt Obnova hradu - § 54</t>
  </si>
  <si>
    <t>pracov.obuv, odevy, pomôcky - hrad - §54</t>
  </si>
  <si>
    <t>stravné lístky - hrad §54</t>
  </si>
  <si>
    <t>úrazové poistenie - hrad - § 54</t>
  </si>
  <si>
    <t>materiál, kameň</t>
  </si>
  <si>
    <t>Energie,</t>
  </si>
  <si>
    <t>vstupné hodové slávnosti</t>
  </si>
  <si>
    <t>Preplatenie bež. výdavkov z cezhraničnej spolupráce OP SR-ČR-2011-2012</t>
  </si>
  <si>
    <t>821 007  20</t>
  </si>
  <si>
    <t>poplatok RTVS</t>
  </si>
  <si>
    <t>Projekt Obnova hradu Branč - podiel obce</t>
  </si>
  <si>
    <t>Bankový úver - Vstupný verejný priestor Majeričky</t>
  </si>
  <si>
    <t xml:space="preserve">prepl.kap.výdavkov z r. 2011,2012 -cezhraničná spolupráca </t>
  </si>
  <si>
    <t>úrok z úveru - námestie</t>
  </si>
  <si>
    <t>Splácanie úveru -námestie Majeričky</t>
  </si>
  <si>
    <t>revízia elektro a chladiaceho zariadenia</t>
  </si>
  <si>
    <t>elektro revízia a hasiacich prístrojov</t>
  </si>
  <si>
    <t>členské ZOZO človek človeku</t>
  </si>
  <si>
    <t>traktor -pneumatiky</t>
  </si>
  <si>
    <t>Oprava budovy HZ HD - strecha</t>
  </si>
  <si>
    <t>interierové vybavenie - stoly v zasadačke</t>
  </si>
  <si>
    <t>výrocie</t>
  </si>
  <si>
    <t>Hlásenie MR</t>
  </si>
  <si>
    <t>Dotácia na regionálne školstvo</t>
  </si>
  <si>
    <t>Školenie DD</t>
  </si>
  <si>
    <t>Školenie HD</t>
  </si>
  <si>
    <t>poistné</t>
  </si>
  <si>
    <t>Projekt Obnova hradu Branč -vratka nevyč. Dotácie</t>
  </si>
  <si>
    <t>Rousínov - občerstvenie</t>
  </si>
  <si>
    <t>Rousínov - prepravné</t>
  </si>
  <si>
    <t>Hrad. Slávnosti - zabezpečenie podujatia</t>
  </si>
  <si>
    <t>Uvítanie detí - zabezpečenie programu</t>
  </si>
  <si>
    <t>HODY - zabezpečenie programu</t>
  </si>
  <si>
    <t>odpad. nádoby a vrecia</t>
  </si>
  <si>
    <t>vstupné hradné slávnosti</t>
  </si>
  <si>
    <t>Tvorba SF</t>
  </si>
  <si>
    <t>Transfér zo SR na ROEP</t>
  </si>
  <si>
    <t>zmena územného plánu</t>
  </si>
  <si>
    <t xml:space="preserve">odborná literatúra, noviny  </t>
  </si>
  <si>
    <t>propagačné predmety</t>
  </si>
  <si>
    <t>voda zamestnancom</t>
  </si>
  <si>
    <t>ROEP - register obnovenej evidencie pozemkov</t>
  </si>
  <si>
    <t>škody - krádež</t>
  </si>
  <si>
    <t>daň z príjmov obce</t>
  </si>
  <si>
    <t>transfér na regionálne školstvo - ZŠ Sobotište</t>
  </si>
  <si>
    <t>transfér na CVČ</t>
  </si>
  <si>
    <t>OOCR Záhorie</t>
  </si>
  <si>
    <t>úroky z úveru - ŠFRB</t>
  </si>
  <si>
    <t>Mzda - § 50j  verejné priestranstvo</t>
  </si>
  <si>
    <t>Poistné - § 50j verejné priestranstvo</t>
  </si>
  <si>
    <t>prenájom umelej plochy</t>
  </si>
  <si>
    <t>Ostatné služby</t>
  </si>
  <si>
    <t>Rozpočet 2015</t>
  </si>
  <si>
    <t>informačná tabuľa hrobových miest</t>
  </si>
  <si>
    <t>Prenájom has. techniky - HZ HD (min.roky prenájom stroja, prístroja)</t>
  </si>
  <si>
    <t>Iné príjmy</t>
  </si>
  <si>
    <t>Správne poplatky, pokuty</t>
  </si>
  <si>
    <t>znalecký posudok</t>
  </si>
  <si>
    <t>vrátenie zábezpeky bytovka</t>
  </si>
  <si>
    <t>Mikuláš - zabezpečenie programu</t>
  </si>
  <si>
    <t>Projekt Podbranč - Rousínov</t>
  </si>
  <si>
    <t>Chodník HD  (pred cesta Drienové)</t>
  </si>
  <si>
    <t>popl. za letný tábor detí v SR - OP SR-ČR</t>
  </si>
  <si>
    <t>Dar od FO na hrad (pred aj na vodovod. prípojku)</t>
  </si>
  <si>
    <t>Transféry v rámci VS  zo ŠR - UPSVaR - 50j - verej. priestr. (pred revitaliz)</t>
  </si>
  <si>
    <t>Transféry v rámci VS -UPSVaR -§54 - hrad  (pred §50i)</t>
  </si>
  <si>
    <t>zostatok prostriedkov BT Obnova hradu Branč (predtým KD, povodeň)</t>
  </si>
  <si>
    <t xml:space="preserve">Rozpočtové výdavky spolu                            </t>
  </si>
  <si>
    <t xml:space="preserve">Údržba interiérového vybavenia   zasadačka </t>
  </si>
  <si>
    <t>geodetické služby, vypracovanie žiadosti</t>
  </si>
  <si>
    <t xml:space="preserve">Materiál na opravu studní </t>
  </si>
  <si>
    <t xml:space="preserve">materiál </t>
  </si>
  <si>
    <t>PHM os. auto</t>
  </si>
  <si>
    <t>všeobecné služby</t>
  </si>
  <si>
    <t>Školenia, kurzy, semináre</t>
  </si>
  <si>
    <t>Skutočné plnenia 2013</t>
  </si>
  <si>
    <t>Skutočné plnenie 2013</t>
  </si>
  <si>
    <t xml:space="preserve">DzN </t>
  </si>
  <si>
    <t xml:space="preserve">Za psa </t>
  </si>
  <si>
    <t xml:space="preserve">Odpad </t>
  </si>
  <si>
    <t>Transfér - rodinné prídavky - osobitný príjemca</t>
  </si>
  <si>
    <t>prevod prostriedkov FO z minulých rokov</t>
  </si>
  <si>
    <t>materiál - osobitný príjemca rod. prídavky</t>
  </si>
  <si>
    <t>MDŽ  zabezpečenie programu</t>
  </si>
  <si>
    <t>sociálna posudková činnosti</t>
  </si>
  <si>
    <t>Traktorová kosačka</t>
  </si>
  <si>
    <t>08.3.0   Miestny rozhlas</t>
  </si>
  <si>
    <t>Rozhlasová ústredňa</t>
  </si>
  <si>
    <t>PPA - vrátenie DPH z projektu VVP Podbranč - Majeričky</t>
  </si>
  <si>
    <t>transfér pradcovníkom zo SF</t>
  </si>
  <si>
    <t>tvorba zábezpeky</t>
  </si>
  <si>
    <t>revízie has.prístrojov</t>
  </si>
  <si>
    <t>projektová dokumentácia</t>
  </si>
  <si>
    <t>geodetické služby</t>
  </si>
  <si>
    <t>plán ochrany CO</t>
  </si>
  <si>
    <t>01.1.1 Výkonné a zákonodarné orgány</t>
  </si>
  <si>
    <t>01.6.0 Všeobecné verejné služby - VOĽBY</t>
  </si>
  <si>
    <t>04.1.2 Všeobecná pracovná oblasť  - ÚPSVaR</t>
  </si>
  <si>
    <t>a  - MK</t>
  </si>
  <si>
    <t xml:space="preserve">odpadmi </t>
  </si>
  <si>
    <t>05.1.0  Nakladanie s odpadmi</t>
  </si>
  <si>
    <t>06.3.0 Zásobovanie vodou</t>
  </si>
  <si>
    <t xml:space="preserve">08.2.0.   Kultúrny  dom </t>
  </si>
  <si>
    <t>08.2.0.  Hrad Branč</t>
  </si>
  <si>
    <t>Transfér " Revitalizcia obce Podbranč"</t>
  </si>
  <si>
    <t xml:space="preserve">Revitalizácia obce Podbranč </t>
  </si>
  <si>
    <t>zimná údržba</t>
  </si>
  <si>
    <t>Odsávanie kuchyne</t>
  </si>
  <si>
    <t>Dar od FO na MK , KD a hrad. slávnosti</t>
  </si>
  <si>
    <t>požiarno - poplachový plán + BOZP</t>
  </si>
  <si>
    <t>Revitalizácia obce Podbranč  - podiel obce</t>
  </si>
  <si>
    <t>Bankové úvery  - Revitalizácia obce Podbranč (predtým úver Rousínov)</t>
  </si>
  <si>
    <t>121 001</t>
  </si>
  <si>
    <t>134 001</t>
  </si>
  <si>
    <t>Vojnové hroby - materiál</t>
  </si>
  <si>
    <t>Transfer -  hlásenie pobytu občanov</t>
  </si>
  <si>
    <t>Transfer -  pozemné komunikácie</t>
  </si>
  <si>
    <t>Transfer -  životné prostredie</t>
  </si>
  <si>
    <t>Bežné transfery</t>
  </si>
  <si>
    <t>Poistné ZP a SP</t>
  </si>
  <si>
    <t>Materiál - HZ DD</t>
  </si>
  <si>
    <t>Materiál - HZ HD</t>
  </si>
  <si>
    <t>Špec.has.materiál - HZ DD</t>
  </si>
  <si>
    <t>Špec.has.material HZ HD</t>
  </si>
  <si>
    <t>Údržba vozidiel - HZ HD</t>
  </si>
  <si>
    <t>oprava bytovky z fondu opráv</t>
  </si>
  <si>
    <t>06.6.0.</t>
  </si>
  <si>
    <t xml:space="preserve">Verejné WC </t>
  </si>
  <si>
    <t>PHM do kosačky</t>
  </si>
  <si>
    <t>Energia</t>
  </si>
  <si>
    <t>Voda</t>
  </si>
  <si>
    <t xml:space="preserve">09.1.2.1     Školy </t>
  </si>
  <si>
    <t>08.2.0.</t>
  </si>
  <si>
    <t>Obecné organizácie</t>
  </si>
  <si>
    <t>Kultúrne podujatia</t>
  </si>
  <si>
    <t>10.2.0.</t>
  </si>
  <si>
    <t>spoločná úradovňa Senica</t>
  </si>
  <si>
    <t>01.1.1. Výdavky verejnej správy</t>
  </si>
  <si>
    <t xml:space="preserve">08.2.0.   Kultúrny dom Podzámok </t>
  </si>
  <si>
    <t>Vstupný verejný priestor</t>
  </si>
  <si>
    <t>Revitalizácia obce Podbranč</t>
  </si>
  <si>
    <t>01.1.1.  Transakcie verejného dlhu</t>
  </si>
  <si>
    <t>kanc. potreby - transfer hlásenie pobytu občanov</t>
  </si>
  <si>
    <t>lekárske prehliadky</t>
  </si>
  <si>
    <t xml:space="preserve">V Podbranči, </t>
  </si>
  <si>
    <t>Vyhotovila: Dana Marková</t>
  </si>
  <si>
    <t xml:space="preserve">Vyvesené na informačnej tabuli: </t>
  </si>
  <si>
    <t>Zvesené:</t>
  </si>
  <si>
    <t>Ing. Milan Kadlíček</t>
  </si>
  <si>
    <t xml:space="preserve">    starosta obce</t>
  </si>
  <si>
    <t>Údržba vozidiel - HZ DD (r.2013 údržba has.zbroj.)</t>
  </si>
  <si>
    <t>STK -HZ DD  (r.2012,13  aj poist.vozidiel)</t>
  </si>
  <si>
    <t>STK -HZ HD  (r.2012,13 aj poist. vozidiel)</t>
  </si>
  <si>
    <t>kanc.potreby + tonery</t>
  </si>
  <si>
    <t>Mzda nezamest.-verej.pr. § 54 (pred povodeň 50j)</t>
  </si>
  <si>
    <t>Poistné  nezamest. Verej.pr.§ 54 (pred povodeň  §50j)</t>
  </si>
  <si>
    <t>prac.obuv,odev, náradie -§ 54 (pred povodeň § 50j)</t>
  </si>
  <si>
    <t>vstupná lekárska prehliadka - hrad - § 54</t>
  </si>
  <si>
    <t xml:space="preserve">Projekt Obnova hradu Branč </t>
  </si>
  <si>
    <t>Transfery v rámci verejnej správy - ÚPSVaR - §54 verej.pr.(pred povodeň )</t>
  </si>
  <si>
    <t xml:space="preserve">oprava strechy - kino </t>
  </si>
  <si>
    <t>Transfery v rámci verejnej správy - zo ŠR- Voľby  a referendá</t>
  </si>
  <si>
    <t>Energie - HZ DD, HZ HD, DEPO, hostinec</t>
  </si>
  <si>
    <t xml:space="preserve">členské MAS Kopaničiarsky region </t>
  </si>
  <si>
    <t>Verejná zeleň -PHM a materiál</t>
  </si>
  <si>
    <t>údržba ihriska a budovy</t>
  </si>
  <si>
    <t>Revitalizácia obce Podbranč - úver</t>
  </si>
  <si>
    <t>Prístup na server</t>
  </si>
  <si>
    <t>Projekt Obnova hradu Branč - vrát.neakcept.dotácie</t>
  </si>
  <si>
    <t>Oprava budovy HZ DD</t>
  </si>
  <si>
    <t>Splácanie úveru - ROP</t>
  </si>
  <si>
    <t>úrok z úveru - ROP (pred tým Rousínov)</t>
  </si>
  <si>
    <t xml:space="preserve">Nájomné za OcU  a pozemok </t>
  </si>
  <si>
    <t>Skutočné plnenia 2014</t>
  </si>
  <si>
    <t>Rozpočet schv. 2015</t>
  </si>
  <si>
    <t>Očakávaná skutočnosť 2015</t>
  </si>
  <si>
    <t>Rozpočet 2016</t>
  </si>
  <si>
    <t>Rozpočet 2017</t>
  </si>
  <si>
    <t>Rozpočet 2018</t>
  </si>
  <si>
    <t>Skutočné plnenie 2014</t>
  </si>
  <si>
    <t>??</t>
  </si>
  <si>
    <t xml:space="preserve">Budova obecného úradu, pozemok </t>
  </si>
  <si>
    <t>vývoz žumpy, čistenie obrusov</t>
  </si>
  <si>
    <t>prenájom prístrojov</t>
  </si>
  <si>
    <t xml:space="preserve">údržba DEPO </t>
  </si>
  <si>
    <t>činnosť z dotácie štátu</t>
  </si>
  <si>
    <t>Dotácia na 2 hasičské zbory</t>
  </si>
  <si>
    <t>nákup -kancelárska technika, pracovné prístroje</t>
  </si>
  <si>
    <t>revízia elektriky, vývoz žumpy</t>
  </si>
  <si>
    <t xml:space="preserve">Schválené na zasadnutí OZ dňa:  </t>
  </si>
  <si>
    <t xml:space="preserve">Rozpočet    2016 - 2018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</si>
</sst>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  <numFmt numFmtId="200" formatCode="#,##0.000"/>
    <numFmt numFmtId="201" formatCode="#,##0.0000"/>
    <numFmt numFmtId="202" formatCode="#,##0.00000"/>
    <numFmt numFmtId="203" formatCode="#,##0.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8"/>
      <color indexed="10"/>
      <name val="Arial"/>
      <family val="2"/>
    </font>
    <font>
      <sz val="8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33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9" fontId="7" fillId="0" borderId="12" xfId="45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9" fontId="7" fillId="0" borderId="0" xfId="45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3" fontId="7" fillId="0" borderId="21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27" xfId="0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7" fillId="0" borderId="12" xfId="45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9" fontId="7" fillId="0" borderId="0" xfId="45" applyFont="1" applyFill="1" applyBorder="1" applyAlignment="1">
      <alignment/>
    </xf>
    <xf numFmtId="3" fontId="7" fillId="0" borderId="29" xfId="0" applyNumberFormat="1" applyFont="1" applyFill="1" applyBorder="1" applyAlignment="1">
      <alignment horizontal="left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31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32" xfId="0" applyFont="1" applyFill="1" applyBorder="1" applyAlignment="1">
      <alignment wrapText="1"/>
    </xf>
    <xf numFmtId="14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3" fontId="7" fillId="0" borderId="3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14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7" fillId="0" borderId="35" xfId="0" applyNumberFormat="1" applyFont="1" applyFill="1" applyBorder="1" applyAlignment="1">
      <alignment/>
    </xf>
    <xf numFmtId="14" fontId="7" fillId="0" borderId="36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 horizontal="left"/>
    </xf>
    <xf numFmtId="0" fontId="7" fillId="0" borderId="37" xfId="0" applyFont="1" applyFill="1" applyBorder="1" applyAlignment="1">
      <alignment wrapText="1"/>
    </xf>
    <xf numFmtId="2" fontId="7" fillId="0" borderId="36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3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14" fontId="9" fillId="0" borderId="38" xfId="0" applyNumberFormat="1" applyFont="1" applyFill="1" applyBorder="1" applyAlignment="1">
      <alignment/>
    </xf>
    <xf numFmtId="0" fontId="9" fillId="0" borderId="29" xfId="0" applyFont="1" applyFill="1" applyBorder="1" applyAlignment="1">
      <alignment horizontal="left"/>
    </xf>
    <xf numFmtId="0" fontId="9" fillId="0" borderId="29" xfId="0" applyFont="1" applyFill="1" applyBorder="1" applyAlignment="1">
      <alignment wrapText="1"/>
    </xf>
    <xf numFmtId="3" fontId="4" fillId="0" borderId="33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29" xfId="0" applyNumberFormat="1" applyFont="1" applyFill="1" applyBorder="1" applyAlignment="1">
      <alignment/>
    </xf>
    <xf numFmtId="14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3" fontId="7" fillId="0" borderId="29" xfId="0" applyNumberFormat="1" applyFont="1" applyFill="1" applyBorder="1" applyAlignment="1">
      <alignment/>
    </xf>
    <xf numFmtId="0" fontId="11" fillId="0" borderId="38" xfId="0" applyFont="1" applyFill="1" applyBorder="1" applyAlignment="1">
      <alignment/>
    </xf>
    <xf numFmtId="3" fontId="9" fillId="0" borderId="29" xfId="0" applyNumberFormat="1" applyFont="1" applyFill="1" applyBorder="1" applyAlignment="1">
      <alignment horizontal="left"/>
    </xf>
    <xf numFmtId="0" fontId="9" fillId="0" borderId="40" xfId="0" applyFont="1" applyFill="1" applyBorder="1" applyAlignment="1">
      <alignment wrapText="1"/>
    </xf>
    <xf numFmtId="3" fontId="9" fillId="0" borderId="33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9" fontId="7" fillId="0" borderId="29" xfId="0" applyNumberFormat="1" applyFont="1" applyFill="1" applyBorder="1" applyAlignment="1">
      <alignment/>
    </xf>
    <xf numFmtId="10" fontId="7" fillId="0" borderId="29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41" xfId="0" applyFont="1" applyFill="1" applyBorder="1" applyAlignment="1">
      <alignment wrapText="1"/>
    </xf>
    <xf numFmtId="9" fontId="7" fillId="0" borderId="29" xfId="45" applyFont="1" applyFill="1" applyBorder="1" applyAlignment="1">
      <alignment/>
    </xf>
    <xf numFmtId="0" fontId="7" fillId="0" borderId="42" xfId="0" applyFont="1" applyFill="1" applyBorder="1" applyAlignment="1">
      <alignment/>
    </xf>
    <xf numFmtId="9" fontId="9" fillId="0" borderId="29" xfId="45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9" fillId="0" borderId="38" xfId="0" applyNumberFormat="1" applyFont="1" applyFill="1" applyBorder="1" applyAlignment="1">
      <alignment/>
    </xf>
    <xf numFmtId="10" fontId="7" fillId="0" borderId="0" xfId="45" applyNumberFormat="1" applyFont="1" applyFill="1" applyAlignment="1">
      <alignment/>
    </xf>
    <xf numFmtId="0" fontId="7" fillId="0" borderId="40" xfId="0" applyFont="1" applyFill="1" applyBorder="1" applyAlignment="1">
      <alignment wrapText="1"/>
    </xf>
    <xf numFmtId="1" fontId="7" fillId="0" borderId="33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9" fontId="7" fillId="0" borderId="0" xfId="45" applyFont="1" applyFill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7" fontId="0" fillId="0" borderId="0" xfId="33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4" fontId="17" fillId="0" borderId="48" xfId="33" applyNumberFormat="1" applyFont="1" applyFill="1" applyBorder="1" applyAlignment="1">
      <alignment/>
    </xf>
    <xf numFmtId="4" fontId="17" fillId="0" borderId="48" xfId="0" applyNumberFormat="1" applyFont="1" applyFill="1" applyBorder="1" applyAlignment="1">
      <alignment/>
    </xf>
    <xf numFmtId="0" fontId="7" fillId="0" borderId="49" xfId="0" applyFont="1" applyFill="1" applyBorder="1" applyAlignment="1">
      <alignment/>
    </xf>
    <xf numFmtId="4" fontId="17" fillId="0" borderId="5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4" fillId="0" borderId="38" xfId="0" applyNumberFormat="1" applyFont="1" applyFill="1" applyBorder="1" applyAlignment="1">
      <alignment/>
    </xf>
    <xf numFmtId="9" fontId="7" fillId="0" borderId="38" xfId="45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3" fontId="11" fillId="0" borderId="29" xfId="0" applyNumberFormat="1" applyFont="1" applyFill="1" applyBorder="1" applyAlignment="1">
      <alignment horizontal="left"/>
    </xf>
    <xf numFmtId="0" fontId="11" fillId="0" borderId="3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51" xfId="0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/>
    </xf>
    <xf numFmtId="3" fontId="18" fillId="0" borderId="33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9" fontId="18" fillId="0" borderId="0" xfId="45" applyFont="1" applyFill="1" applyAlignment="1">
      <alignment/>
    </xf>
    <xf numFmtId="3" fontId="18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4" fillId="0" borderId="51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19" fillId="0" borderId="52" xfId="0" applyFont="1" applyFill="1" applyBorder="1" applyAlignment="1">
      <alignment/>
    </xf>
    <xf numFmtId="0" fontId="4" fillId="33" borderId="53" xfId="0" applyFont="1" applyFill="1" applyBorder="1" applyAlignment="1">
      <alignment vertical="center"/>
    </xf>
    <xf numFmtId="0" fontId="7" fillId="33" borderId="54" xfId="0" applyFont="1" applyFill="1" applyBorder="1" applyAlignment="1">
      <alignment horizontal="left" vertical="center"/>
    </xf>
    <xf numFmtId="0" fontId="7" fillId="33" borderId="55" xfId="0" applyFont="1" applyFill="1" applyBorder="1" applyAlignment="1">
      <alignment vertical="center" wrapText="1"/>
    </xf>
    <xf numFmtId="0" fontId="4" fillId="33" borderId="56" xfId="0" applyFont="1" applyFill="1" applyBorder="1" applyAlignment="1">
      <alignment horizontal="left" vertical="center"/>
    </xf>
    <xf numFmtId="0" fontId="7" fillId="33" borderId="57" xfId="0" applyFont="1" applyFill="1" applyBorder="1" applyAlignment="1">
      <alignment horizontal="left" vertical="center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wrapText="1"/>
    </xf>
    <xf numFmtId="0" fontId="7" fillId="33" borderId="59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/>
    </xf>
    <xf numFmtId="0" fontId="4" fillId="33" borderId="52" xfId="0" applyFont="1" applyFill="1" applyBorder="1" applyAlignment="1">
      <alignment horizontal="left"/>
    </xf>
    <xf numFmtId="0" fontId="7" fillId="33" borderId="31" xfId="0" applyFont="1" applyFill="1" applyBorder="1" applyAlignment="1">
      <alignment horizontal="center" wrapText="1"/>
    </xf>
    <xf numFmtId="0" fontId="12" fillId="34" borderId="38" xfId="0" applyFont="1" applyFill="1" applyBorder="1" applyAlignment="1">
      <alignment horizontal="left"/>
    </xf>
    <xf numFmtId="0" fontId="0" fillId="34" borderId="29" xfId="0" applyFont="1" applyFill="1" applyBorder="1" applyAlignment="1">
      <alignment/>
    </xf>
    <xf numFmtId="3" fontId="12" fillId="34" borderId="11" xfId="0" applyNumberFormat="1" applyFont="1" applyFill="1" applyBorder="1" applyAlignment="1">
      <alignment/>
    </xf>
    <xf numFmtId="9" fontId="7" fillId="34" borderId="12" xfId="45" applyFont="1" applyFill="1" applyBorder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12" fillId="34" borderId="60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0" fontId="7" fillId="35" borderId="15" xfId="0" applyFont="1" applyFill="1" applyBorder="1" applyAlignment="1">
      <alignment/>
    </xf>
    <xf numFmtId="3" fontId="4" fillId="35" borderId="17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9" fontId="7" fillId="35" borderId="12" xfId="45" applyFont="1" applyFill="1" applyBorder="1" applyAlignment="1">
      <alignment/>
    </xf>
    <xf numFmtId="0" fontId="7" fillId="35" borderId="0" xfId="0" applyFont="1" applyFill="1" applyAlignment="1">
      <alignment/>
    </xf>
    <xf numFmtId="1" fontId="4" fillId="35" borderId="18" xfId="0" applyNumberFormat="1" applyFont="1" applyFill="1" applyBorder="1" applyAlignment="1">
      <alignment/>
    </xf>
    <xf numFmtId="1" fontId="4" fillId="35" borderId="11" xfId="0" applyNumberFormat="1" applyFont="1" applyFill="1" applyBorder="1" applyAlignment="1">
      <alignment/>
    </xf>
    <xf numFmtId="3" fontId="4" fillId="35" borderId="18" xfId="0" applyNumberFormat="1" applyFont="1" applyFill="1" applyBorder="1" applyAlignment="1">
      <alignment/>
    </xf>
    <xf numFmtId="3" fontId="4" fillId="35" borderId="28" xfId="0" applyNumberFormat="1" applyFont="1" applyFill="1" applyBorder="1" applyAlignment="1">
      <alignment/>
    </xf>
    <xf numFmtId="0" fontId="4" fillId="35" borderId="21" xfId="0" applyFont="1" applyFill="1" applyBorder="1" applyAlignment="1">
      <alignment horizontal="left"/>
    </xf>
    <xf numFmtId="0" fontId="4" fillId="35" borderId="22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6" borderId="61" xfId="0" applyFont="1" applyFill="1" applyBorder="1" applyAlignment="1">
      <alignment horizontal="left"/>
    </xf>
    <xf numFmtId="0" fontId="4" fillId="36" borderId="62" xfId="0" applyFont="1" applyFill="1" applyBorder="1" applyAlignment="1">
      <alignment/>
    </xf>
    <xf numFmtId="3" fontId="4" fillId="36" borderId="63" xfId="0" applyNumberFormat="1" applyFont="1" applyFill="1" applyBorder="1" applyAlignment="1">
      <alignment/>
    </xf>
    <xf numFmtId="3" fontId="4" fillId="36" borderId="64" xfId="0" applyNumberFormat="1" applyFont="1" applyFill="1" applyBorder="1" applyAlignment="1">
      <alignment/>
    </xf>
    <xf numFmtId="9" fontId="7" fillId="36" borderId="10" xfId="45" applyFont="1" applyFill="1" applyBorder="1" applyAlignment="1">
      <alignment/>
    </xf>
    <xf numFmtId="0" fontId="7" fillId="36" borderId="0" xfId="0" applyFont="1" applyFill="1" applyAlignment="1">
      <alignment/>
    </xf>
    <xf numFmtId="0" fontId="7" fillId="36" borderId="62" xfId="0" applyFont="1" applyFill="1" applyBorder="1" applyAlignment="1">
      <alignment/>
    </xf>
    <xf numFmtId="3" fontId="4" fillId="36" borderId="60" xfId="0" applyNumberFormat="1" applyFont="1" applyFill="1" applyBorder="1" applyAlignment="1">
      <alignment/>
    </xf>
    <xf numFmtId="9" fontId="7" fillId="36" borderId="65" xfId="45" applyFont="1" applyFill="1" applyBorder="1" applyAlignment="1">
      <alignment/>
    </xf>
    <xf numFmtId="0" fontId="4" fillId="36" borderId="14" xfId="0" applyFont="1" applyFill="1" applyBorder="1" applyAlignment="1">
      <alignment horizontal="left"/>
    </xf>
    <xf numFmtId="0" fontId="7" fillId="36" borderId="15" xfId="0" applyFont="1" applyFill="1" applyBorder="1" applyAlignment="1">
      <alignment/>
    </xf>
    <xf numFmtId="3" fontId="4" fillId="36" borderId="18" xfId="0" applyNumberFormat="1" applyFont="1" applyFill="1" applyBorder="1" applyAlignment="1">
      <alignment/>
    </xf>
    <xf numFmtId="3" fontId="7" fillId="36" borderId="12" xfId="45" applyNumberFormat="1" applyFont="1" applyFill="1" applyBorder="1" applyAlignment="1">
      <alignment/>
    </xf>
    <xf numFmtId="0" fontId="4" fillId="33" borderId="6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/>
    </xf>
    <xf numFmtId="0" fontId="4" fillId="33" borderId="67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wrapText="1"/>
    </xf>
    <xf numFmtId="0" fontId="7" fillId="33" borderId="52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58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vertical="center"/>
    </xf>
    <xf numFmtId="0" fontId="4" fillId="33" borderId="57" xfId="0" applyFont="1" applyFill="1" applyBorder="1" applyAlignment="1">
      <alignment horizontal="left" vertical="center"/>
    </xf>
    <xf numFmtId="0" fontId="7" fillId="33" borderId="68" xfId="0" applyFont="1" applyFill="1" applyBorder="1" applyAlignment="1">
      <alignment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7" fillId="33" borderId="70" xfId="0" applyFont="1" applyFill="1" applyBorder="1" applyAlignment="1">
      <alignment vertical="center" wrapText="1"/>
    </xf>
    <xf numFmtId="0" fontId="18" fillId="0" borderId="38" xfId="0" applyFont="1" applyFill="1" applyBorder="1" applyAlignment="1">
      <alignment/>
    </xf>
    <xf numFmtId="0" fontId="18" fillId="0" borderId="29" xfId="0" applyFont="1" applyFill="1" applyBorder="1" applyAlignment="1">
      <alignment horizontal="left"/>
    </xf>
    <xf numFmtId="0" fontId="18" fillId="0" borderId="29" xfId="0" applyFont="1" applyFill="1" applyBorder="1" applyAlignment="1">
      <alignment wrapText="1"/>
    </xf>
    <xf numFmtId="0" fontId="18" fillId="0" borderId="71" xfId="0" applyFont="1" applyFill="1" applyBorder="1" applyAlignment="1">
      <alignment/>
    </xf>
    <xf numFmtId="0" fontId="18" fillId="0" borderId="72" xfId="0" applyFont="1" applyFill="1" applyBorder="1" applyAlignment="1">
      <alignment horizontal="left"/>
    </xf>
    <xf numFmtId="0" fontId="18" fillId="0" borderId="72" xfId="0" applyFont="1" applyFill="1" applyBorder="1" applyAlignment="1">
      <alignment wrapText="1"/>
    </xf>
    <xf numFmtId="0" fontId="16" fillId="33" borderId="52" xfId="0" applyFont="1" applyFill="1" applyBorder="1" applyAlignment="1">
      <alignment/>
    </xf>
    <xf numFmtId="0" fontId="7" fillId="33" borderId="31" xfId="0" applyFont="1" applyFill="1" applyBorder="1" applyAlignment="1">
      <alignment horizontal="left"/>
    </xf>
    <xf numFmtId="0" fontId="7" fillId="33" borderId="31" xfId="0" applyFont="1" applyFill="1" applyBorder="1" applyAlignment="1">
      <alignment wrapText="1"/>
    </xf>
    <xf numFmtId="0" fontId="16" fillId="33" borderId="73" xfId="0" applyFont="1" applyFill="1" applyBorder="1" applyAlignment="1">
      <alignment/>
    </xf>
    <xf numFmtId="0" fontId="13" fillId="33" borderId="74" xfId="0" applyFont="1" applyFill="1" applyBorder="1" applyAlignment="1">
      <alignment horizontal="left"/>
    </xf>
    <xf numFmtId="0" fontId="13" fillId="33" borderId="74" xfId="0" applyFont="1" applyFill="1" applyBorder="1" applyAlignment="1">
      <alignment wrapText="1"/>
    </xf>
    <xf numFmtId="3" fontId="13" fillId="33" borderId="75" xfId="0" applyNumberFormat="1" applyFont="1" applyFill="1" applyBorder="1" applyAlignment="1">
      <alignment/>
    </xf>
    <xf numFmtId="9" fontId="7" fillId="33" borderId="0" xfId="45" applyFont="1" applyFill="1" applyAlignment="1">
      <alignment/>
    </xf>
    <xf numFmtId="3" fontId="13" fillId="33" borderId="65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12" fillId="33" borderId="76" xfId="0" applyFont="1" applyFill="1" applyBorder="1" applyAlignment="1">
      <alignment horizontal="left"/>
    </xf>
    <xf numFmtId="0" fontId="7" fillId="33" borderId="77" xfId="0" applyFont="1" applyFill="1" applyBorder="1" applyAlignment="1">
      <alignment/>
    </xf>
    <xf numFmtId="3" fontId="12" fillId="33" borderId="60" xfId="0" applyNumberFormat="1" applyFont="1" applyFill="1" applyBorder="1" applyAlignment="1">
      <alignment/>
    </xf>
    <xf numFmtId="9" fontId="7" fillId="33" borderId="65" xfId="45" applyFont="1" applyFill="1" applyBorder="1" applyAlignment="1">
      <alignment/>
    </xf>
    <xf numFmtId="0" fontId="0" fillId="33" borderId="0" xfId="0" applyFont="1" applyFill="1" applyAlignment="1">
      <alignment/>
    </xf>
    <xf numFmtId="0" fontId="12" fillId="34" borderId="78" xfId="0" applyFont="1" applyFill="1" applyBorder="1" applyAlignment="1">
      <alignment horizontal="left"/>
    </xf>
    <xf numFmtId="0" fontId="12" fillId="34" borderId="78" xfId="0" applyFont="1" applyFill="1" applyBorder="1" applyAlignment="1">
      <alignment wrapText="1"/>
    </xf>
    <xf numFmtId="3" fontId="1" fillId="34" borderId="79" xfId="0" applyNumberFormat="1" applyFont="1" applyFill="1" applyBorder="1" applyAlignment="1">
      <alignment/>
    </xf>
    <xf numFmtId="3" fontId="1" fillId="34" borderId="80" xfId="0" applyNumberFormat="1" applyFont="1" applyFill="1" applyBorder="1" applyAlignment="1">
      <alignment/>
    </xf>
    <xf numFmtId="3" fontId="1" fillId="34" borderId="60" xfId="0" applyNumberFormat="1" applyFont="1" applyFill="1" applyBorder="1" applyAlignment="1">
      <alignment/>
    </xf>
    <xf numFmtId="9" fontId="7" fillId="34" borderId="0" xfId="45" applyFont="1" applyFill="1" applyAlignment="1">
      <alignment/>
    </xf>
    <xf numFmtId="0" fontId="7" fillId="34" borderId="0" xfId="0" applyFont="1" applyFill="1" applyAlignment="1">
      <alignment/>
    </xf>
    <xf numFmtId="0" fontId="12" fillId="34" borderId="76" xfId="0" applyFont="1" applyFill="1" applyBorder="1" applyAlignment="1">
      <alignment/>
    </xf>
    <xf numFmtId="0" fontId="12" fillId="34" borderId="38" xfId="0" applyFont="1" applyFill="1" applyBorder="1" applyAlignment="1">
      <alignment/>
    </xf>
    <xf numFmtId="0" fontId="12" fillId="34" borderId="29" xfId="0" applyFont="1" applyFill="1" applyBorder="1" applyAlignment="1">
      <alignment horizontal="left"/>
    </xf>
    <xf numFmtId="0" fontId="12" fillId="34" borderId="29" xfId="0" applyFont="1" applyFill="1" applyBorder="1" applyAlignment="1">
      <alignment wrapText="1"/>
    </xf>
    <xf numFmtId="3" fontId="12" fillId="34" borderId="33" xfId="0" applyNumberFormat="1" applyFont="1" applyFill="1" applyBorder="1" applyAlignment="1">
      <alignment/>
    </xf>
    <xf numFmtId="3" fontId="12" fillId="34" borderId="39" xfId="0" applyNumberFormat="1" applyFont="1" applyFill="1" applyBorder="1" applyAlignment="1">
      <alignment/>
    </xf>
    <xf numFmtId="9" fontId="18" fillId="34" borderId="0" xfId="45" applyFont="1" applyFill="1" applyAlignment="1">
      <alignment/>
    </xf>
    <xf numFmtId="3" fontId="12" fillId="34" borderId="11" xfId="0" applyNumberFormat="1" applyFont="1" applyFill="1" applyBorder="1" applyAlignment="1">
      <alignment/>
    </xf>
    <xf numFmtId="0" fontId="4" fillId="36" borderId="61" xfId="0" applyFont="1" applyFill="1" applyBorder="1" applyAlignment="1">
      <alignment/>
    </xf>
    <xf numFmtId="0" fontId="7" fillId="36" borderId="62" xfId="0" applyFont="1" applyFill="1" applyBorder="1" applyAlignment="1">
      <alignment horizontal="left"/>
    </xf>
    <xf numFmtId="0" fontId="4" fillId="36" borderId="62" xfId="0" applyFont="1" applyFill="1" applyBorder="1" applyAlignment="1">
      <alignment wrapText="1"/>
    </xf>
    <xf numFmtId="3" fontId="4" fillId="36" borderId="79" xfId="0" applyNumberFormat="1" applyFont="1" applyFill="1" applyBorder="1" applyAlignment="1">
      <alignment/>
    </xf>
    <xf numFmtId="3" fontId="4" fillId="36" borderId="80" xfId="0" applyNumberFormat="1" applyFont="1" applyFill="1" applyBorder="1" applyAlignment="1">
      <alignment/>
    </xf>
    <xf numFmtId="9" fontId="7" fillId="36" borderId="10" xfId="45" applyFont="1" applyFill="1" applyBorder="1" applyAlignment="1">
      <alignment/>
    </xf>
    <xf numFmtId="3" fontId="4" fillId="36" borderId="6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4" fillId="36" borderId="61" xfId="0" applyFont="1" applyFill="1" applyBorder="1" applyAlignment="1">
      <alignment vertical="center"/>
    </xf>
    <xf numFmtId="0" fontId="4" fillId="36" borderId="62" xfId="0" applyFont="1" applyFill="1" applyBorder="1" applyAlignment="1">
      <alignment horizontal="left" vertical="center"/>
    </xf>
    <xf numFmtId="0" fontId="4" fillId="36" borderId="62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/>
    </xf>
    <xf numFmtId="0" fontId="8" fillId="36" borderId="51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3" fontId="1" fillId="36" borderId="75" xfId="0" applyNumberFormat="1" applyFont="1" applyFill="1" applyBorder="1" applyAlignment="1">
      <alignment/>
    </xf>
    <xf numFmtId="3" fontId="1" fillId="36" borderId="81" xfId="0" applyNumberFormat="1" applyFont="1" applyFill="1" applyBorder="1" applyAlignment="1">
      <alignment/>
    </xf>
    <xf numFmtId="3" fontId="1" fillId="36" borderId="65" xfId="0" applyNumberFormat="1" applyFont="1" applyFill="1" applyBorder="1" applyAlignment="1">
      <alignment/>
    </xf>
    <xf numFmtId="0" fontId="9" fillId="35" borderId="38" xfId="0" applyFont="1" applyFill="1" applyBorder="1" applyAlignment="1">
      <alignment/>
    </xf>
    <xf numFmtId="0" fontId="9" fillId="35" borderId="29" xfId="0" applyFont="1" applyFill="1" applyBorder="1" applyAlignment="1">
      <alignment horizontal="left"/>
    </xf>
    <xf numFmtId="0" fontId="9" fillId="35" borderId="29" xfId="0" applyFont="1" applyFill="1" applyBorder="1" applyAlignment="1">
      <alignment wrapText="1"/>
    </xf>
    <xf numFmtId="3" fontId="4" fillId="35" borderId="33" xfId="0" applyNumberFormat="1" applyFont="1" applyFill="1" applyBorder="1" applyAlignment="1">
      <alignment/>
    </xf>
    <xf numFmtId="3" fontId="4" fillId="35" borderId="39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9" fontId="7" fillId="35" borderId="29" xfId="45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3" fontId="7" fillId="35" borderId="0" xfId="0" applyNumberFormat="1" applyFont="1" applyFill="1" applyAlignment="1">
      <alignment/>
    </xf>
    <xf numFmtId="14" fontId="9" fillId="35" borderId="38" xfId="0" applyNumberFormat="1" applyFont="1" applyFill="1" applyBorder="1" applyAlignment="1">
      <alignment/>
    </xf>
    <xf numFmtId="3" fontId="4" fillId="35" borderId="38" xfId="0" applyNumberFormat="1" applyFont="1" applyFill="1" applyBorder="1" applyAlignment="1">
      <alignment/>
    </xf>
    <xf numFmtId="0" fontId="4" fillId="35" borderId="29" xfId="0" applyFont="1" applyFill="1" applyBorder="1" applyAlignment="1">
      <alignment horizontal="left"/>
    </xf>
    <xf numFmtId="3" fontId="9" fillId="35" borderId="11" xfId="0" applyNumberFormat="1" applyFont="1" applyFill="1" applyBorder="1" applyAlignment="1">
      <alignment/>
    </xf>
    <xf numFmtId="0" fontId="4" fillId="35" borderId="38" xfId="0" applyNumberFormat="1" applyFont="1" applyFill="1" applyBorder="1" applyAlignment="1">
      <alignment/>
    </xf>
    <xf numFmtId="0" fontId="7" fillId="35" borderId="29" xfId="0" applyFont="1" applyFill="1" applyBorder="1" applyAlignment="1">
      <alignment horizontal="left"/>
    </xf>
    <xf numFmtId="0" fontId="7" fillId="35" borderId="29" xfId="0" applyFont="1" applyFill="1" applyBorder="1" applyAlignment="1">
      <alignment wrapText="1"/>
    </xf>
    <xf numFmtId="0" fontId="9" fillId="35" borderId="82" xfId="0" applyFont="1" applyFill="1" applyBorder="1" applyAlignment="1">
      <alignment/>
    </xf>
    <xf numFmtId="0" fontId="7" fillId="35" borderId="83" xfId="0" applyFont="1" applyFill="1" applyBorder="1" applyAlignment="1">
      <alignment horizontal="left"/>
    </xf>
    <xf numFmtId="0" fontId="7" fillId="35" borderId="41" xfId="0" applyFont="1" applyFill="1" applyBorder="1" applyAlignment="1">
      <alignment wrapText="1"/>
    </xf>
    <xf numFmtId="0" fontId="4" fillId="35" borderId="41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4" fillId="0" borderId="29" xfId="0" applyFont="1" applyFill="1" applyBorder="1" applyAlignment="1">
      <alignment/>
    </xf>
    <xf numFmtId="9" fontId="4" fillId="0" borderId="29" xfId="45" applyFont="1" applyFill="1" applyBorder="1" applyAlignment="1">
      <alignment/>
    </xf>
    <xf numFmtId="3" fontId="4" fillId="0" borderId="29" xfId="0" applyNumberFormat="1" applyFont="1" applyFill="1" applyBorder="1" applyAlignment="1">
      <alignment horizontal="left"/>
    </xf>
    <xf numFmtId="9" fontId="7" fillId="35" borderId="0" xfId="45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3" fontId="4" fillId="35" borderId="13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3" fontId="7" fillId="35" borderId="12" xfId="0" applyNumberFormat="1" applyFont="1" applyFill="1" applyBorder="1" applyAlignment="1">
      <alignment/>
    </xf>
    <xf numFmtId="3" fontId="7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3" fontId="4" fillId="35" borderId="14" xfId="0" applyNumberFormat="1" applyFont="1" applyFill="1" applyBorder="1" applyAlignment="1">
      <alignment horizontal="left"/>
    </xf>
    <xf numFmtId="3" fontId="7" fillId="35" borderId="18" xfId="0" applyNumberFormat="1" applyFont="1" applyFill="1" applyBorder="1" applyAlignment="1">
      <alignment/>
    </xf>
    <xf numFmtId="3" fontId="7" fillId="35" borderId="12" xfId="45" applyNumberFormat="1" applyFont="1" applyFill="1" applyBorder="1" applyAlignment="1">
      <alignment/>
    </xf>
    <xf numFmtId="49" fontId="9" fillId="0" borderId="38" xfId="0" applyNumberFormat="1" applyFont="1" applyFill="1" applyBorder="1" applyAlignment="1">
      <alignment/>
    </xf>
    <xf numFmtId="0" fontId="12" fillId="34" borderId="71" xfId="0" applyFont="1" applyFill="1" applyBorder="1" applyAlignment="1">
      <alignment horizontal="left"/>
    </xf>
    <xf numFmtId="0" fontId="0" fillId="34" borderId="72" xfId="0" applyFont="1" applyFill="1" applyBorder="1" applyAlignment="1">
      <alignment/>
    </xf>
    <xf numFmtId="3" fontId="12" fillId="34" borderId="2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37" borderId="38" xfId="0" applyFont="1" applyFill="1" applyBorder="1" applyAlignment="1">
      <alignment/>
    </xf>
    <xf numFmtId="3" fontId="4" fillId="37" borderId="29" xfId="0" applyNumberFormat="1" applyFont="1" applyFill="1" applyBorder="1" applyAlignment="1">
      <alignment horizontal="left"/>
    </xf>
    <xf numFmtId="0" fontId="4" fillId="37" borderId="29" xfId="0" applyFont="1" applyFill="1" applyBorder="1" applyAlignment="1">
      <alignment wrapText="1"/>
    </xf>
    <xf numFmtId="0" fontId="7" fillId="37" borderId="0" xfId="0" applyFont="1" applyFill="1" applyAlignment="1">
      <alignment/>
    </xf>
    <xf numFmtId="3" fontId="7" fillId="37" borderId="0" xfId="0" applyNumberFormat="1" applyFont="1" applyFill="1" applyAlignment="1">
      <alignment/>
    </xf>
    <xf numFmtId="14" fontId="4" fillId="37" borderId="38" xfId="0" applyNumberFormat="1" applyFont="1" applyFill="1" applyBorder="1" applyAlignment="1">
      <alignment/>
    </xf>
    <xf numFmtId="0" fontId="4" fillId="37" borderId="29" xfId="0" applyFont="1" applyFill="1" applyBorder="1" applyAlignment="1">
      <alignment horizontal="left"/>
    </xf>
    <xf numFmtId="3" fontId="4" fillId="37" borderId="29" xfId="0" applyNumberFormat="1" applyFont="1" applyFill="1" applyBorder="1" applyAlignment="1">
      <alignment/>
    </xf>
    <xf numFmtId="0" fontId="4" fillId="37" borderId="29" xfId="0" applyFont="1" applyFill="1" applyBorder="1" applyAlignment="1">
      <alignment/>
    </xf>
    <xf numFmtId="9" fontId="4" fillId="37" borderId="29" xfId="45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3" fontId="4" fillId="37" borderId="0" xfId="0" applyNumberFormat="1" applyFont="1" applyFill="1" applyAlignment="1">
      <alignment/>
    </xf>
    <xf numFmtId="3" fontId="4" fillId="38" borderId="29" xfId="0" applyNumberFormat="1" applyFont="1" applyFill="1" applyBorder="1" applyAlignment="1">
      <alignment/>
    </xf>
    <xf numFmtId="0" fontId="4" fillId="38" borderId="29" xfId="0" applyFont="1" applyFill="1" applyBorder="1" applyAlignment="1">
      <alignment/>
    </xf>
    <xf numFmtId="9" fontId="4" fillId="38" borderId="29" xfId="45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0" fontId="4" fillId="38" borderId="0" xfId="0" applyFont="1" applyFill="1" applyAlignment="1">
      <alignment/>
    </xf>
    <xf numFmtId="3" fontId="4" fillId="38" borderId="0" xfId="0" applyNumberFormat="1" applyFont="1" applyFill="1" applyAlignment="1">
      <alignment/>
    </xf>
    <xf numFmtId="14" fontId="4" fillId="38" borderId="38" xfId="0" applyNumberFormat="1" applyFont="1" applyFill="1" applyBorder="1" applyAlignment="1">
      <alignment/>
    </xf>
    <xf numFmtId="0" fontId="7" fillId="38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/>
    </xf>
    <xf numFmtId="3" fontId="7" fillId="0" borderId="42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7" fillId="0" borderId="38" xfId="0" applyFont="1" applyFill="1" applyBorder="1" applyAlignment="1">
      <alignment horizontal="left"/>
    </xf>
    <xf numFmtId="0" fontId="7" fillId="38" borderId="29" xfId="0" applyFont="1" applyFill="1" applyBorder="1" applyAlignment="1">
      <alignment wrapText="1"/>
    </xf>
    <xf numFmtId="3" fontId="7" fillId="38" borderId="11" xfId="0" applyNumberFormat="1" applyFont="1" applyFill="1" applyBorder="1" applyAlignment="1">
      <alignment/>
    </xf>
    <xf numFmtId="3" fontId="9" fillId="0" borderId="84" xfId="0" applyNumberFormat="1" applyFont="1" applyFill="1" applyBorder="1" applyAlignment="1">
      <alignment/>
    </xf>
    <xf numFmtId="0" fontId="11" fillId="35" borderId="29" xfId="0" applyFont="1" applyFill="1" applyBorder="1" applyAlignment="1">
      <alignment horizontal="left"/>
    </xf>
    <xf numFmtId="3" fontId="4" fillId="38" borderId="33" xfId="0" applyNumberFormat="1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7" fillId="38" borderId="0" xfId="0" applyFont="1" applyFill="1" applyBorder="1" applyAlignment="1">
      <alignment wrapText="1"/>
    </xf>
    <xf numFmtId="3" fontId="4" fillId="38" borderId="34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3" fontId="4" fillId="38" borderId="42" xfId="0" applyNumberFormat="1" applyFont="1" applyFill="1" applyBorder="1" applyAlignment="1">
      <alignment/>
    </xf>
    <xf numFmtId="3" fontId="4" fillId="38" borderId="24" xfId="0" applyNumberFormat="1" applyFont="1" applyFill="1" applyBorder="1" applyAlignment="1">
      <alignment/>
    </xf>
    <xf numFmtId="3" fontId="7" fillId="38" borderId="0" xfId="0" applyNumberFormat="1" applyFont="1" applyFill="1" applyAlignment="1">
      <alignment/>
    </xf>
    <xf numFmtId="0" fontId="9" fillId="35" borderId="29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3" fontId="4" fillId="35" borderId="29" xfId="0" applyNumberFormat="1" applyFont="1" applyFill="1" applyBorder="1" applyAlignment="1">
      <alignment/>
    </xf>
    <xf numFmtId="0" fontId="9" fillId="38" borderId="38" xfId="0" applyFont="1" applyFill="1" applyBorder="1" applyAlignment="1">
      <alignment/>
    </xf>
    <xf numFmtId="3" fontId="7" fillId="38" borderId="33" xfId="0" applyNumberFormat="1" applyFont="1" applyFill="1" applyBorder="1" applyAlignment="1">
      <alignment/>
    </xf>
    <xf numFmtId="3" fontId="7" fillId="38" borderId="29" xfId="0" applyNumberFormat="1" applyFont="1" applyFill="1" applyBorder="1" applyAlignment="1">
      <alignment/>
    </xf>
    <xf numFmtId="9" fontId="7" fillId="38" borderId="29" xfId="45" applyFont="1" applyFill="1" applyBorder="1" applyAlignment="1">
      <alignment/>
    </xf>
    <xf numFmtId="3" fontId="7" fillId="38" borderId="11" xfId="0" applyNumberFormat="1" applyFont="1" applyFill="1" applyBorder="1" applyAlignment="1">
      <alignment/>
    </xf>
    <xf numFmtId="0" fontId="7" fillId="38" borderId="0" xfId="0" applyFont="1" applyFill="1" applyAlignment="1">
      <alignment/>
    </xf>
    <xf numFmtId="3" fontId="7" fillId="38" borderId="0" xfId="0" applyNumberFormat="1" applyFont="1" applyFill="1" applyAlignment="1">
      <alignment/>
    </xf>
    <xf numFmtId="0" fontId="7" fillId="38" borderId="29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9" fontId="7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4" fillId="37" borderId="11" xfId="0" applyNumberFormat="1" applyFont="1" applyFill="1" applyBorder="1" applyAlignment="1">
      <alignment/>
    </xf>
    <xf numFmtId="3" fontId="9" fillId="37" borderId="11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85" xfId="0" applyFont="1" applyFill="1" applyBorder="1" applyAlignment="1">
      <alignment/>
    </xf>
    <xf numFmtId="0" fontId="7" fillId="0" borderId="86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9" fontId="7" fillId="0" borderId="10" xfId="45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36" borderId="36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82" xfId="0" applyFont="1" applyFill="1" applyBorder="1" applyAlignment="1">
      <alignment/>
    </xf>
    <xf numFmtId="0" fontId="9" fillId="35" borderId="43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33" borderId="58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14" fontId="4" fillId="35" borderId="14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left"/>
    </xf>
    <xf numFmtId="0" fontId="7" fillId="35" borderId="15" xfId="0" applyFont="1" applyFill="1" applyBorder="1" applyAlignment="1">
      <alignment wrapText="1"/>
    </xf>
    <xf numFmtId="3" fontId="8" fillId="35" borderId="33" xfId="0" applyNumberFormat="1" applyFont="1" applyFill="1" applyBorder="1" applyAlignment="1">
      <alignment/>
    </xf>
    <xf numFmtId="3" fontId="8" fillId="35" borderId="39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7" fillId="38" borderId="24" xfId="0" applyNumberFormat="1" applyFont="1" applyFill="1" applyBorder="1" applyAlignment="1">
      <alignment/>
    </xf>
    <xf numFmtId="1" fontId="9" fillId="35" borderId="43" xfId="0" applyNumberFormat="1" applyFont="1" applyFill="1" applyBorder="1" applyAlignment="1">
      <alignment/>
    </xf>
    <xf numFmtId="1" fontId="7" fillId="0" borderId="86" xfId="0" applyNumberFormat="1" applyFont="1" applyFill="1" applyBorder="1" applyAlignment="1">
      <alignment/>
    </xf>
    <xf numFmtId="1" fontId="7" fillId="38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9" fillId="35" borderId="18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" fontId="7" fillId="38" borderId="18" xfId="0" applyNumberFormat="1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1" fontId="9" fillId="35" borderId="18" xfId="0" applyNumberFormat="1" applyFont="1" applyFill="1" applyBorder="1" applyAlignment="1">
      <alignment horizontal="right"/>
    </xf>
    <xf numFmtId="1" fontId="9" fillId="35" borderId="17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4" fillId="35" borderId="18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1" fontId="4" fillId="36" borderId="63" xfId="0" applyNumberFormat="1" applyFont="1" applyFill="1" applyBorder="1" applyAlignment="1">
      <alignment/>
    </xf>
    <xf numFmtId="1" fontId="4" fillId="35" borderId="11" xfId="0" applyNumberFormat="1" applyFont="1" applyFill="1" applyBorder="1" applyAlignment="1">
      <alignment/>
    </xf>
    <xf numFmtId="1" fontId="7" fillId="35" borderId="11" xfId="0" applyNumberFormat="1" applyFont="1" applyFill="1" applyBorder="1" applyAlignment="1">
      <alignment/>
    </xf>
    <xf numFmtId="1" fontId="4" fillId="36" borderId="18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12" fillId="34" borderId="11" xfId="0" applyNumberFormat="1" applyFont="1" applyFill="1" applyBorder="1" applyAlignment="1">
      <alignment/>
    </xf>
    <xf numFmtId="1" fontId="12" fillId="34" borderId="24" xfId="0" applyNumberFormat="1" applyFont="1" applyFill="1" applyBorder="1" applyAlignment="1">
      <alignment/>
    </xf>
    <xf numFmtId="1" fontId="4" fillId="36" borderId="60" xfId="0" applyNumberFormat="1" applyFont="1" applyFill="1" applyBorder="1" applyAlignment="1">
      <alignment/>
    </xf>
    <xf numFmtId="1" fontId="12" fillId="33" borderId="60" xfId="0" applyNumberFormat="1" applyFont="1" applyFill="1" applyBorder="1" applyAlignment="1">
      <alignment/>
    </xf>
    <xf numFmtId="0" fontId="22" fillId="0" borderId="38" xfId="0" applyFont="1" applyFill="1" applyBorder="1" applyAlignment="1">
      <alignment/>
    </xf>
    <xf numFmtId="3" fontId="22" fillId="35" borderId="29" xfId="0" applyNumberFormat="1" applyFont="1" applyFill="1" applyBorder="1" applyAlignment="1">
      <alignment/>
    </xf>
    <xf numFmtId="0" fontId="22" fillId="35" borderId="29" xfId="0" applyFont="1" applyFill="1" applyBorder="1" applyAlignment="1">
      <alignment/>
    </xf>
    <xf numFmtId="9" fontId="22" fillId="35" borderId="29" xfId="45" applyFont="1" applyFill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22" fillId="35" borderId="0" xfId="0" applyFont="1" applyFill="1" applyAlignment="1">
      <alignment/>
    </xf>
    <xf numFmtId="3" fontId="22" fillId="35" borderId="0" xfId="0" applyNumberFormat="1" applyFont="1" applyFill="1" applyAlignment="1">
      <alignment/>
    </xf>
    <xf numFmtId="0" fontId="4" fillId="0" borderId="29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4" fontId="7" fillId="38" borderId="17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9" fillId="35" borderId="18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38" borderId="18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4" fontId="9" fillId="35" borderId="18" xfId="0" applyNumberFormat="1" applyFont="1" applyFill="1" applyBorder="1" applyAlignment="1">
      <alignment horizontal="right"/>
    </xf>
    <xf numFmtId="4" fontId="9" fillId="35" borderId="1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4" fillId="35" borderId="18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4" fontId="4" fillId="36" borderId="63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4" fillId="36" borderId="60" xfId="0" applyNumberFormat="1" applyFont="1" applyFill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4" fillId="36" borderId="18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4" fontId="12" fillId="34" borderId="24" xfId="0" applyNumberFormat="1" applyFont="1" applyFill="1" applyBorder="1" applyAlignment="1">
      <alignment/>
    </xf>
    <xf numFmtId="0" fontId="7" fillId="38" borderId="15" xfId="0" applyFont="1" applyFill="1" applyBorder="1" applyAlignment="1">
      <alignment/>
    </xf>
    <xf numFmtId="3" fontId="4" fillId="38" borderId="17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9" fontId="7" fillId="38" borderId="12" xfId="45" applyFont="1" applyFill="1" applyBorder="1" applyAlignment="1">
      <alignment/>
    </xf>
    <xf numFmtId="0" fontId="7" fillId="38" borderId="0" xfId="0" applyFont="1" applyFill="1" applyAlignment="1">
      <alignment/>
    </xf>
    <xf numFmtId="1" fontId="4" fillId="38" borderId="17" xfId="0" applyNumberFormat="1" applyFont="1" applyFill="1" applyBorder="1" applyAlignment="1">
      <alignment/>
    </xf>
    <xf numFmtId="0" fontId="7" fillId="38" borderId="87" xfId="0" applyFont="1" applyFill="1" applyBorder="1" applyAlignment="1">
      <alignment horizontal="left"/>
    </xf>
    <xf numFmtId="0" fontId="7" fillId="38" borderId="14" xfId="0" applyFont="1" applyFill="1" applyBorder="1" applyAlignment="1">
      <alignment horizontal="left"/>
    </xf>
    <xf numFmtId="4" fontId="12" fillId="33" borderId="60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2" fillId="34" borderId="60" xfId="0" applyNumberFormat="1" applyFont="1" applyFill="1" applyBorder="1" applyAlignment="1">
      <alignment/>
    </xf>
    <xf numFmtId="4" fontId="13" fillId="33" borderId="65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7" fillId="0" borderId="85" xfId="0" applyNumberFormat="1" applyFont="1" applyFill="1" applyBorder="1" applyAlignment="1">
      <alignment/>
    </xf>
    <xf numFmtId="4" fontId="7" fillId="0" borderId="43" xfId="0" applyNumberFormat="1" applyFont="1" applyFill="1" applyBorder="1" applyAlignment="1">
      <alignment/>
    </xf>
    <xf numFmtId="4" fontId="7" fillId="0" borderId="86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4" fontId="7" fillId="38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7" fillId="38" borderId="11" xfId="0" applyNumberFormat="1" applyFont="1" applyFill="1" applyBorder="1" applyAlignment="1">
      <alignment/>
    </xf>
    <xf numFmtId="4" fontId="8" fillId="35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9" fillId="37" borderId="11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38" borderId="24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3" fontId="7" fillId="0" borderId="88" xfId="0" applyNumberFormat="1" applyFont="1" applyFill="1" applyBorder="1" applyAlignment="1">
      <alignment horizontal="left"/>
    </xf>
    <xf numFmtId="0" fontId="7" fillId="0" borderId="89" xfId="0" applyFont="1" applyFill="1" applyBorder="1" applyAlignment="1">
      <alignment/>
    </xf>
    <xf numFmtId="2" fontId="7" fillId="0" borderId="86" xfId="0" applyNumberFormat="1" applyFont="1" applyFill="1" applyBorder="1" applyAlignment="1">
      <alignment/>
    </xf>
    <xf numFmtId="4" fontId="1" fillId="36" borderId="65" xfId="0" applyNumberFormat="1" applyFont="1" applyFill="1" applyBorder="1" applyAlignment="1">
      <alignment/>
    </xf>
    <xf numFmtId="3" fontId="18" fillId="39" borderId="11" xfId="0" applyNumberFormat="1" applyFont="1" applyFill="1" applyBorder="1" applyAlignment="1">
      <alignment/>
    </xf>
    <xf numFmtId="1" fontId="18" fillId="39" borderId="11" xfId="0" applyNumberFormat="1" applyFont="1" applyFill="1" applyBorder="1" applyAlignment="1">
      <alignment/>
    </xf>
    <xf numFmtId="1" fontId="7" fillId="38" borderId="17" xfId="0" applyNumberFormat="1" applyFont="1" applyFill="1" applyBorder="1" applyAlignment="1">
      <alignment/>
    </xf>
    <xf numFmtId="0" fontId="7" fillId="38" borderId="15" xfId="0" applyFont="1" applyFill="1" applyBorder="1" applyAlignment="1">
      <alignment/>
    </xf>
    <xf numFmtId="3" fontId="7" fillId="38" borderId="14" xfId="0" applyNumberFormat="1" applyFont="1" applyFill="1" applyBorder="1" applyAlignment="1">
      <alignment horizontal="left"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0" fontId="9" fillId="0" borderId="29" xfId="0" applyFont="1" applyFill="1" applyBorder="1" applyAlignment="1">
      <alignment wrapText="1"/>
    </xf>
    <xf numFmtId="3" fontId="7" fillId="38" borderId="29" xfId="0" applyNumberFormat="1" applyFont="1" applyFill="1" applyBorder="1" applyAlignment="1">
      <alignment horizontal="left"/>
    </xf>
    <xf numFmtId="0" fontId="9" fillId="39" borderId="38" xfId="0" applyFont="1" applyFill="1" applyBorder="1" applyAlignment="1">
      <alignment/>
    </xf>
    <xf numFmtId="3" fontId="7" fillId="39" borderId="29" xfId="0" applyNumberFormat="1" applyFont="1" applyFill="1" applyBorder="1" applyAlignment="1">
      <alignment horizontal="left"/>
    </xf>
    <xf numFmtId="0" fontId="7" fillId="39" borderId="29" xfId="0" applyFont="1" applyFill="1" applyBorder="1" applyAlignment="1">
      <alignment wrapText="1"/>
    </xf>
    <xf numFmtId="3" fontId="7" fillId="39" borderId="33" xfId="0" applyNumberFormat="1" applyFont="1" applyFill="1" applyBorder="1" applyAlignment="1">
      <alignment/>
    </xf>
    <xf numFmtId="0" fontId="7" fillId="39" borderId="29" xfId="0" applyFont="1" applyFill="1" applyBorder="1" applyAlignment="1">
      <alignment/>
    </xf>
    <xf numFmtId="3" fontId="7" fillId="39" borderId="29" xfId="0" applyNumberFormat="1" applyFont="1" applyFill="1" applyBorder="1" applyAlignment="1">
      <alignment/>
    </xf>
    <xf numFmtId="3" fontId="7" fillId="39" borderId="42" xfId="0" applyNumberFormat="1" applyFont="1" applyFill="1" applyBorder="1" applyAlignment="1">
      <alignment/>
    </xf>
    <xf numFmtId="9" fontId="7" fillId="39" borderId="29" xfId="45" applyFont="1" applyFill="1" applyBorder="1" applyAlignment="1">
      <alignment/>
    </xf>
    <xf numFmtId="3" fontId="7" fillId="39" borderId="11" xfId="0" applyNumberFormat="1" applyFont="1" applyFill="1" applyBorder="1" applyAlignment="1">
      <alignment/>
    </xf>
    <xf numFmtId="0" fontId="7" fillId="39" borderId="0" xfId="0" applyFont="1" applyFill="1" applyAlignment="1">
      <alignment/>
    </xf>
    <xf numFmtId="3" fontId="7" fillId="39" borderId="0" xfId="0" applyNumberFormat="1" applyFont="1" applyFill="1" applyAlignment="1">
      <alignment/>
    </xf>
    <xf numFmtId="4" fontId="7" fillId="39" borderId="11" xfId="0" applyNumberFormat="1" applyFont="1" applyFill="1" applyBorder="1" applyAlignment="1">
      <alignment/>
    </xf>
    <xf numFmtId="4" fontId="9" fillId="40" borderId="11" xfId="0" applyNumberFormat="1" applyFont="1" applyFill="1" applyBorder="1" applyAlignment="1">
      <alignment/>
    </xf>
    <xf numFmtId="3" fontId="9" fillId="40" borderId="11" xfId="0" applyNumberFormat="1" applyFont="1" applyFill="1" applyBorder="1" applyAlignment="1">
      <alignment/>
    </xf>
    <xf numFmtId="14" fontId="4" fillId="39" borderId="38" xfId="0" applyNumberFormat="1" applyFont="1" applyFill="1" applyBorder="1" applyAlignment="1">
      <alignment/>
    </xf>
    <xf numFmtId="3" fontId="7" fillId="38" borderId="0" xfId="0" applyNumberFormat="1" applyFont="1" applyFill="1" applyBorder="1" applyAlignment="1">
      <alignment horizontal="left"/>
    </xf>
    <xf numFmtId="14" fontId="9" fillId="39" borderId="38" xfId="0" applyNumberFormat="1" applyFont="1" applyFill="1" applyBorder="1" applyAlignment="1">
      <alignment horizontal="left"/>
    </xf>
    <xf numFmtId="3" fontId="4" fillId="39" borderId="11" xfId="0" applyNumberFormat="1" applyFont="1" applyFill="1" applyBorder="1" applyAlignment="1">
      <alignment/>
    </xf>
    <xf numFmtId="0" fontId="9" fillId="39" borderId="13" xfId="0" applyFont="1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wrapText="1"/>
    </xf>
    <xf numFmtId="3" fontId="4" fillId="39" borderId="34" xfId="0" applyNumberFormat="1" applyFont="1" applyFill="1" applyBorder="1" applyAlignment="1">
      <alignment/>
    </xf>
    <xf numFmtId="3" fontId="4" fillId="39" borderId="0" xfId="0" applyNumberFormat="1" applyFont="1" applyFill="1" applyBorder="1" applyAlignment="1">
      <alignment/>
    </xf>
    <xf numFmtId="3" fontId="4" fillId="39" borderId="33" xfId="0" applyNumberFormat="1" applyFont="1" applyFill="1" applyBorder="1" applyAlignment="1">
      <alignment/>
    </xf>
    <xf numFmtId="9" fontId="7" fillId="39" borderId="0" xfId="45" applyFont="1" applyFill="1" applyBorder="1" applyAlignment="1">
      <alignment/>
    </xf>
    <xf numFmtId="3" fontId="4" fillId="39" borderId="24" xfId="0" applyNumberFormat="1" applyFont="1" applyFill="1" applyBorder="1" applyAlignment="1">
      <alignment/>
    </xf>
    <xf numFmtId="4" fontId="4" fillId="39" borderId="24" xfId="0" applyNumberFormat="1" applyFont="1" applyFill="1" applyBorder="1" applyAlignment="1">
      <alignment/>
    </xf>
    <xf numFmtId="3" fontId="4" fillId="39" borderId="24" xfId="0" applyNumberFormat="1" applyFont="1" applyFill="1" applyBorder="1" applyAlignment="1">
      <alignment/>
    </xf>
    <xf numFmtId="3" fontId="7" fillId="0" borderId="72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7" fillId="0" borderId="90" xfId="0" applyNumberFormat="1" applyFont="1" applyFill="1" applyBorder="1" applyAlignment="1">
      <alignment horizontal="left"/>
    </xf>
    <xf numFmtId="0" fontId="7" fillId="0" borderId="91" xfId="0" applyFont="1" applyFill="1" applyBorder="1" applyAlignment="1">
      <alignment wrapText="1"/>
    </xf>
    <xf numFmtId="14" fontId="7" fillId="0" borderId="88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4" fillId="33" borderId="5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14" fontId="7" fillId="39" borderId="38" xfId="0" applyNumberFormat="1" applyFont="1" applyFill="1" applyBorder="1" applyAlignment="1">
      <alignment horizontal="left"/>
    </xf>
    <xf numFmtId="3" fontId="22" fillId="39" borderId="29" xfId="0" applyNumberFormat="1" applyFont="1" applyFill="1" applyBorder="1" applyAlignment="1">
      <alignment/>
    </xf>
    <xf numFmtId="0" fontId="22" fillId="39" borderId="29" xfId="0" applyFont="1" applyFill="1" applyBorder="1" applyAlignment="1">
      <alignment/>
    </xf>
    <xf numFmtId="9" fontId="22" fillId="39" borderId="29" xfId="45" applyFont="1" applyFill="1" applyBorder="1" applyAlignment="1">
      <alignment/>
    </xf>
    <xf numFmtId="3" fontId="22" fillId="39" borderId="11" xfId="0" applyNumberFormat="1" applyFont="1" applyFill="1" applyBorder="1" applyAlignment="1">
      <alignment/>
    </xf>
    <xf numFmtId="0" fontId="22" fillId="39" borderId="0" xfId="0" applyFont="1" applyFill="1" applyAlignment="1">
      <alignment/>
    </xf>
    <xf numFmtId="3" fontId="22" fillId="39" borderId="0" xfId="0" applyNumberFormat="1" applyFont="1" applyFill="1" applyAlignment="1">
      <alignment/>
    </xf>
    <xf numFmtId="4" fontId="7" fillId="39" borderId="11" xfId="0" applyNumberFormat="1" applyFont="1" applyFill="1" applyBorder="1" applyAlignment="1">
      <alignment/>
    </xf>
    <xf numFmtId="3" fontId="7" fillId="39" borderId="11" xfId="0" applyNumberFormat="1" applyFont="1" applyFill="1" applyBorder="1" applyAlignment="1">
      <alignment/>
    </xf>
    <xf numFmtId="0" fontId="7" fillId="39" borderId="39" xfId="0" applyFont="1" applyFill="1" applyBorder="1" applyAlignment="1">
      <alignment horizontal="left"/>
    </xf>
    <xf numFmtId="3" fontId="7" fillId="39" borderId="39" xfId="0" applyNumberFormat="1" applyFont="1" applyFill="1" applyBorder="1" applyAlignment="1">
      <alignment horizontal="left"/>
    </xf>
    <xf numFmtId="0" fontId="56" fillId="0" borderId="0" xfId="0" applyFont="1" applyFill="1" applyAlignment="1">
      <alignment/>
    </xf>
    <xf numFmtId="14" fontId="9" fillId="39" borderId="13" xfId="0" applyNumberFormat="1" applyFont="1" applyFill="1" applyBorder="1" applyAlignment="1">
      <alignment/>
    </xf>
    <xf numFmtId="3" fontId="4" fillId="39" borderId="39" xfId="0" applyNumberFormat="1" applyFont="1" applyFill="1" applyBorder="1" applyAlignment="1">
      <alignment/>
    </xf>
    <xf numFmtId="3" fontId="7" fillId="39" borderId="0" xfId="0" applyNumberFormat="1" applyFont="1" applyFill="1" applyBorder="1" applyAlignment="1">
      <alignment horizontal="left"/>
    </xf>
    <xf numFmtId="0" fontId="7" fillId="39" borderId="0" xfId="0" applyFont="1" applyFill="1" applyBorder="1" applyAlignment="1">
      <alignment wrapText="1"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3" fontId="10" fillId="0" borderId="34" xfId="0" applyNumberFormat="1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33" borderId="60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3" fontId="7" fillId="38" borderId="24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3" fontId="7" fillId="0" borderId="85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1" fontId="57" fillId="0" borderId="18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1" fontId="57" fillId="0" borderId="11" xfId="0" applyNumberFormat="1" applyFont="1" applyFill="1" applyBorder="1" applyAlignment="1">
      <alignment/>
    </xf>
    <xf numFmtId="1" fontId="57" fillId="0" borderId="28" xfId="0" applyNumberFormat="1" applyFont="1" applyFill="1" applyBorder="1" applyAlignment="1">
      <alignment/>
    </xf>
    <xf numFmtId="3" fontId="57" fillId="0" borderId="24" xfId="0" applyNumberFormat="1" applyFont="1" applyFill="1" applyBorder="1" applyAlignment="1">
      <alignment/>
    </xf>
    <xf numFmtId="0" fontId="57" fillId="0" borderId="11" xfId="0" applyFont="1" applyFill="1" applyBorder="1" applyAlignment="1">
      <alignment/>
    </xf>
    <xf numFmtId="14" fontId="9" fillId="35" borderId="38" xfId="0" applyNumberFormat="1" applyFont="1" applyFill="1" applyBorder="1" applyAlignment="1">
      <alignment horizontal="left"/>
    </xf>
    <xf numFmtId="0" fontId="9" fillId="35" borderId="29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6"/>
  <sheetViews>
    <sheetView tabSelected="1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8.00390625" style="64" customWidth="1"/>
    <col min="2" max="2" width="52.57421875" style="62" customWidth="1"/>
    <col min="3" max="3" width="10.00390625" style="62" hidden="1" customWidth="1"/>
    <col min="4" max="4" width="9.140625" style="62" hidden="1" customWidth="1"/>
    <col min="5" max="5" width="14.00390625" style="62" hidden="1" customWidth="1"/>
    <col min="6" max="7" width="15.7109375" style="62" hidden="1" customWidth="1"/>
    <col min="8" max="8" width="20.7109375" style="62" hidden="1" customWidth="1"/>
    <col min="9" max="9" width="9.140625" style="62" hidden="1" customWidth="1"/>
    <col min="10" max="10" width="12.00390625" style="62" customWidth="1"/>
    <col min="11" max="11" width="11.28125" style="62" bestFit="1" customWidth="1"/>
    <col min="12" max="12" width="9.140625" style="62" customWidth="1"/>
    <col min="13" max="13" width="10.421875" style="62" customWidth="1"/>
    <col min="14" max="14" width="9.421875" style="62" customWidth="1"/>
    <col min="15" max="15" width="9.8515625" style="62" customWidth="1"/>
    <col min="16" max="16" width="10.8515625" style="62" customWidth="1"/>
    <col min="17" max="16384" width="9.140625" style="62" customWidth="1"/>
  </cols>
  <sheetData>
    <row r="1" spans="1:17" s="8" customFormat="1" ht="30" customHeight="1">
      <c r="A1" s="194"/>
      <c r="B1" s="366" t="s">
        <v>448</v>
      </c>
      <c r="C1" s="367"/>
      <c r="D1" s="367"/>
      <c r="E1" s="367"/>
      <c r="F1" s="367"/>
      <c r="G1" s="367"/>
      <c r="H1" s="368"/>
      <c r="I1" s="195"/>
      <c r="J1" s="195"/>
      <c r="K1" s="195"/>
      <c r="L1" s="195"/>
      <c r="M1" s="195"/>
      <c r="N1" s="195"/>
      <c r="O1" s="195"/>
      <c r="P1" s="195"/>
      <c r="Q1" s="192"/>
    </row>
    <row r="2" spans="1:17" s="8" customFormat="1" ht="11.25" customHeight="1" thickBot="1">
      <c r="A2" s="183"/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192"/>
    </row>
    <row r="3" spans="1:16" s="16" customFormat="1" ht="9" customHeight="1" thickBot="1" thickTop="1">
      <c r="A3" s="28"/>
      <c r="B3" s="29"/>
      <c r="C3" s="30"/>
      <c r="D3" s="30"/>
      <c r="E3" s="30"/>
      <c r="F3" s="29"/>
      <c r="G3" s="31"/>
      <c r="H3" s="32"/>
      <c r="K3" s="483"/>
      <c r="M3" s="193"/>
      <c r="N3" s="193"/>
      <c r="O3" s="193"/>
      <c r="P3" s="193"/>
    </row>
    <row r="4" spans="1:16" s="16" customFormat="1" ht="33" customHeight="1" thickBot="1" thickTop="1">
      <c r="A4" s="205" t="s">
        <v>21</v>
      </c>
      <c r="B4" s="206"/>
      <c r="C4" s="207" t="s">
        <v>38</v>
      </c>
      <c r="D4" s="207">
        <v>2006</v>
      </c>
      <c r="E4" s="207" t="s">
        <v>39</v>
      </c>
      <c r="F4" s="208" t="s">
        <v>37</v>
      </c>
      <c r="G4" s="209"/>
      <c r="H4" s="207" t="s">
        <v>61</v>
      </c>
      <c r="I4" s="210"/>
      <c r="J4" s="611" t="s">
        <v>333</v>
      </c>
      <c r="K4" s="211" t="s">
        <v>431</v>
      </c>
      <c r="L4" s="207" t="s">
        <v>432</v>
      </c>
      <c r="M4" s="207" t="s">
        <v>433</v>
      </c>
      <c r="N4" s="585" t="s">
        <v>434</v>
      </c>
      <c r="O4" s="585" t="s">
        <v>435</v>
      </c>
      <c r="P4" s="585" t="s">
        <v>436</v>
      </c>
    </row>
    <row r="5" spans="1:16" s="16" customFormat="1" ht="12" customHeight="1" thickTop="1">
      <c r="A5" s="33"/>
      <c r="B5" s="34"/>
      <c r="C5" s="26"/>
      <c r="D5" s="26"/>
      <c r="E5" s="26"/>
      <c r="F5" s="26"/>
      <c r="G5" s="19"/>
      <c r="H5" s="35"/>
      <c r="J5" s="610" t="s">
        <v>205</v>
      </c>
      <c r="K5" s="482" t="s">
        <v>205</v>
      </c>
      <c r="L5" s="440" t="s">
        <v>205</v>
      </c>
      <c r="M5" s="35" t="s">
        <v>205</v>
      </c>
      <c r="N5" s="35" t="s">
        <v>205</v>
      </c>
      <c r="O5" s="35" t="s">
        <v>205</v>
      </c>
      <c r="P5" s="588" t="s">
        <v>205</v>
      </c>
    </row>
    <row r="6" spans="1:17" s="16" customFormat="1" ht="11.25">
      <c r="A6" s="226" t="s">
        <v>123</v>
      </c>
      <c r="B6" s="227"/>
      <c r="C6" s="228">
        <f>SUM(C7:C13)</f>
        <v>31480</v>
      </c>
      <c r="D6" s="228">
        <f>SUM(D7:D10)</f>
        <v>26192</v>
      </c>
      <c r="E6" s="228">
        <f>SUM(E7:E13)</f>
        <v>31480</v>
      </c>
      <c r="F6" s="229">
        <f>SUM(F7:F13)</f>
        <v>26116</v>
      </c>
      <c r="G6" s="230">
        <f aca="true" t="shared" si="0" ref="G6:G13">+F6/E6</f>
        <v>0.8296060991105464</v>
      </c>
      <c r="H6" s="228">
        <f>+H7+H9</f>
        <v>33974</v>
      </c>
      <c r="I6" s="231"/>
      <c r="J6" s="441">
        <f>SUM(J7:J9)</f>
        <v>100328.79</v>
      </c>
      <c r="K6" s="441">
        <f>SUM(K7:K9)</f>
        <v>117619.33</v>
      </c>
      <c r="L6" s="452">
        <f>SUM(L7:L13)</f>
        <v>115766</v>
      </c>
      <c r="M6" s="452">
        <f>SUM(M7:M13)</f>
        <v>122266</v>
      </c>
      <c r="N6" s="452">
        <f>SUM(N7:N13)</f>
        <v>127030</v>
      </c>
      <c r="O6" s="452">
        <f>SUM(O7:O13)</f>
        <v>127070</v>
      </c>
      <c r="P6" s="452">
        <f>SUM(P7:P9)</f>
        <v>127070</v>
      </c>
      <c r="Q6" s="72"/>
    </row>
    <row r="7" spans="1:17" s="38" customFormat="1" ht="11.25">
      <c r="A7" s="365" t="s">
        <v>136</v>
      </c>
      <c r="B7" s="14" t="s">
        <v>112</v>
      </c>
      <c r="C7" s="17">
        <v>26033</v>
      </c>
      <c r="D7" s="17">
        <v>20500</v>
      </c>
      <c r="E7" s="17">
        <v>26033</v>
      </c>
      <c r="F7" s="18">
        <v>22210</v>
      </c>
      <c r="G7" s="19">
        <f t="shared" si="0"/>
        <v>0.8531479276303153</v>
      </c>
      <c r="H7" s="17">
        <v>28552</v>
      </c>
      <c r="J7" s="539">
        <v>80032.8</v>
      </c>
      <c r="K7" s="539">
        <v>85150.68</v>
      </c>
      <c r="L7" s="453">
        <v>89000</v>
      </c>
      <c r="M7" s="453">
        <v>95500</v>
      </c>
      <c r="N7" s="453">
        <v>99960</v>
      </c>
      <c r="O7" s="453">
        <v>100000</v>
      </c>
      <c r="P7" s="453">
        <v>100000</v>
      </c>
      <c r="Q7" s="114"/>
    </row>
    <row r="8" spans="1:17" s="38" customFormat="1" ht="11.25">
      <c r="A8" s="365" t="s">
        <v>370</v>
      </c>
      <c r="B8" s="14" t="s">
        <v>335</v>
      </c>
      <c r="C8" s="17"/>
      <c r="D8" s="17"/>
      <c r="E8" s="17"/>
      <c r="F8" s="18"/>
      <c r="G8" s="19"/>
      <c r="H8" s="17"/>
      <c r="J8" s="484">
        <v>20115.37</v>
      </c>
      <c r="K8" s="484">
        <v>26492.99</v>
      </c>
      <c r="L8" s="454">
        <v>26066</v>
      </c>
      <c r="M8" s="454">
        <v>26066</v>
      </c>
      <c r="N8" s="454">
        <v>26470</v>
      </c>
      <c r="O8" s="454">
        <v>26470</v>
      </c>
      <c r="P8" s="454">
        <v>26470</v>
      </c>
      <c r="Q8" s="114"/>
    </row>
    <row r="9" spans="1:17" s="38" customFormat="1" ht="11.25">
      <c r="A9" s="22">
        <v>121001</v>
      </c>
      <c r="B9" s="14" t="s">
        <v>225</v>
      </c>
      <c r="C9" s="17"/>
      <c r="D9" s="17"/>
      <c r="E9" s="17"/>
      <c r="F9" s="18"/>
      <c r="G9" s="19"/>
      <c r="H9" s="17">
        <f>SUM(H10:H13)</f>
        <v>5422</v>
      </c>
      <c r="J9" s="485">
        <v>180.62</v>
      </c>
      <c r="K9" s="485">
        <v>5975.66</v>
      </c>
      <c r="L9" s="455">
        <v>700</v>
      </c>
      <c r="M9" s="455">
        <v>700</v>
      </c>
      <c r="N9" s="455">
        <v>600</v>
      </c>
      <c r="O9" s="455">
        <v>600</v>
      </c>
      <c r="P9" s="455">
        <v>600</v>
      </c>
      <c r="Q9" s="114"/>
    </row>
    <row r="10" spans="1:17" s="16" customFormat="1" ht="11.25" hidden="1">
      <c r="A10" s="22">
        <v>121001</v>
      </c>
      <c r="B10" s="14" t="s">
        <v>31</v>
      </c>
      <c r="C10" s="17">
        <v>415</v>
      </c>
      <c r="D10" s="17">
        <v>5692</v>
      </c>
      <c r="E10" s="17">
        <v>415</v>
      </c>
      <c r="F10" s="26">
        <v>402</v>
      </c>
      <c r="G10" s="19">
        <f t="shared" si="0"/>
        <v>0.9686746987951808</v>
      </c>
      <c r="H10" s="17">
        <v>410</v>
      </c>
      <c r="I10" s="39"/>
      <c r="J10" s="485"/>
      <c r="K10" s="485"/>
      <c r="L10" s="455"/>
      <c r="M10" s="455"/>
      <c r="N10" s="455"/>
      <c r="O10" s="455"/>
      <c r="P10" s="455"/>
      <c r="Q10" s="72"/>
    </row>
    <row r="11" spans="1:17" s="16" customFormat="1" ht="11.25" hidden="1">
      <c r="A11" s="22">
        <v>121002</v>
      </c>
      <c r="B11" s="14" t="s">
        <v>32</v>
      </c>
      <c r="C11" s="20">
        <v>857</v>
      </c>
      <c r="D11" s="21"/>
      <c r="E11" s="20">
        <v>857</v>
      </c>
      <c r="F11" s="26">
        <v>787</v>
      </c>
      <c r="G11" s="19">
        <f t="shared" si="0"/>
        <v>0.9183197199533255</v>
      </c>
      <c r="H11" s="20">
        <v>837</v>
      </c>
      <c r="J11" s="485"/>
      <c r="K11" s="485"/>
      <c r="L11" s="455"/>
      <c r="M11" s="455"/>
      <c r="N11" s="455"/>
      <c r="O11" s="455"/>
      <c r="P11" s="455"/>
      <c r="Q11" s="72"/>
    </row>
    <row r="12" spans="1:17" s="16" customFormat="1" ht="11.25" hidden="1">
      <c r="A12" s="22" t="s">
        <v>33</v>
      </c>
      <c r="B12" s="14" t="s">
        <v>34</v>
      </c>
      <c r="C12" s="20">
        <v>1849</v>
      </c>
      <c r="D12" s="21"/>
      <c r="E12" s="20">
        <v>1849</v>
      </c>
      <c r="F12" s="26">
        <v>1085</v>
      </c>
      <c r="G12" s="19">
        <f t="shared" si="0"/>
        <v>0.586803677663602</v>
      </c>
      <c r="H12" s="20">
        <v>1849</v>
      </c>
      <c r="J12" s="485"/>
      <c r="K12" s="485"/>
      <c r="L12" s="455"/>
      <c r="M12" s="455"/>
      <c r="N12" s="455"/>
      <c r="O12" s="455"/>
      <c r="P12" s="455"/>
      <c r="Q12" s="72"/>
    </row>
    <row r="13" spans="1:17" s="16" customFormat="1" ht="11.25" hidden="1">
      <c r="A13" s="22" t="s">
        <v>35</v>
      </c>
      <c r="B13" s="14" t="s">
        <v>36</v>
      </c>
      <c r="C13" s="20">
        <v>2326</v>
      </c>
      <c r="D13" s="21"/>
      <c r="E13" s="20">
        <v>2326</v>
      </c>
      <c r="F13" s="26">
        <v>1632</v>
      </c>
      <c r="G13" s="19">
        <f t="shared" si="0"/>
        <v>0.7016337059329321</v>
      </c>
      <c r="H13" s="20">
        <v>2326</v>
      </c>
      <c r="J13" s="486"/>
      <c r="K13" s="486"/>
      <c r="L13" s="456"/>
      <c r="M13" s="456"/>
      <c r="N13" s="456"/>
      <c r="O13" s="456"/>
      <c r="P13" s="456"/>
      <c r="Q13" s="72"/>
    </row>
    <row r="14" spans="1:17" s="16" customFormat="1" ht="11.25">
      <c r="A14" s="226" t="s">
        <v>124</v>
      </c>
      <c r="B14" s="225"/>
      <c r="C14" s="232">
        <f>SUM(C15:C19)</f>
        <v>2780</v>
      </c>
      <c r="D14" s="232">
        <f>SUM(D15:D19)</f>
        <v>2480</v>
      </c>
      <c r="E14" s="232">
        <f>SUM(E15:E19)</f>
        <v>2780</v>
      </c>
      <c r="F14" s="233">
        <f>SUM(F15:F19)</f>
        <v>2519</v>
      </c>
      <c r="G14" s="230">
        <f aca="true" t="shared" si="1" ref="G14:G19">+F14/E14</f>
        <v>0.9061151079136691</v>
      </c>
      <c r="H14" s="232">
        <f>SUM(H15:H19)</f>
        <v>2630</v>
      </c>
      <c r="I14" s="231"/>
      <c r="J14" s="487">
        <f aca="true" t="shared" si="2" ref="J14:P14">SUM(J15:J20)</f>
        <v>15227.1</v>
      </c>
      <c r="K14" s="487">
        <f t="shared" si="2"/>
        <v>14454.32</v>
      </c>
      <c r="L14" s="457">
        <f t="shared" si="2"/>
        <v>15573</v>
      </c>
      <c r="M14" s="457">
        <f t="shared" si="2"/>
        <v>15807</v>
      </c>
      <c r="N14" s="457">
        <f t="shared" si="2"/>
        <v>15104</v>
      </c>
      <c r="O14" s="457">
        <f t="shared" si="2"/>
        <v>15154</v>
      </c>
      <c r="P14" s="457">
        <f t="shared" si="2"/>
        <v>15104.1</v>
      </c>
      <c r="Q14" s="72"/>
    </row>
    <row r="15" spans="1:17" s="38" customFormat="1" ht="9.75" customHeight="1">
      <c r="A15" s="365" t="s">
        <v>137</v>
      </c>
      <c r="B15" s="14" t="s">
        <v>336</v>
      </c>
      <c r="C15" s="20">
        <v>80</v>
      </c>
      <c r="D15" s="20">
        <v>80</v>
      </c>
      <c r="E15" s="20">
        <v>80</v>
      </c>
      <c r="F15" s="26">
        <v>69</v>
      </c>
      <c r="G15" s="19">
        <f t="shared" si="1"/>
        <v>0.8625</v>
      </c>
      <c r="H15" s="20">
        <v>80</v>
      </c>
      <c r="J15" s="488">
        <v>368</v>
      </c>
      <c r="K15" s="488">
        <v>370</v>
      </c>
      <c r="L15" s="458">
        <v>392</v>
      </c>
      <c r="M15" s="458">
        <v>392</v>
      </c>
      <c r="N15" s="458">
        <v>376</v>
      </c>
      <c r="O15" s="458">
        <v>376</v>
      </c>
      <c r="P15" s="458">
        <v>376</v>
      </c>
      <c r="Q15" s="114"/>
    </row>
    <row r="16" spans="1:17" s="38" customFormat="1" ht="9.75" customHeight="1">
      <c r="A16" s="365" t="s">
        <v>137</v>
      </c>
      <c r="B16" s="14" t="s">
        <v>226</v>
      </c>
      <c r="C16" s="17"/>
      <c r="D16" s="17"/>
      <c r="E16" s="17"/>
      <c r="F16" s="26"/>
      <c r="G16" s="19"/>
      <c r="H16" s="17"/>
      <c r="J16" s="489">
        <v>14</v>
      </c>
      <c r="K16" s="489">
        <v>14</v>
      </c>
      <c r="L16" s="459">
        <v>10</v>
      </c>
      <c r="M16" s="459">
        <v>10</v>
      </c>
      <c r="N16" s="459">
        <v>10</v>
      </c>
      <c r="O16" s="459">
        <v>10</v>
      </c>
      <c r="P16" s="459">
        <v>10</v>
      </c>
      <c r="Q16" s="114"/>
    </row>
    <row r="17" spans="1:18" s="16" customFormat="1" ht="9.75" customHeight="1">
      <c r="A17" s="365" t="s">
        <v>138</v>
      </c>
      <c r="B17" s="14" t="s">
        <v>113</v>
      </c>
      <c r="C17" s="41">
        <v>22</v>
      </c>
      <c r="D17" s="41"/>
      <c r="E17" s="41">
        <v>22</v>
      </c>
      <c r="F17" s="26">
        <v>18</v>
      </c>
      <c r="G17" s="19">
        <f t="shared" si="1"/>
        <v>0.8181818181818182</v>
      </c>
      <c r="H17" s="41">
        <v>22</v>
      </c>
      <c r="J17" s="485">
        <v>0</v>
      </c>
      <c r="K17" s="485">
        <v>0</v>
      </c>
      <c r="L17" s="455">
        <v>50</v>
      </c>
      <c r="M17" s="455">
        <v>50</v>
      </c>
      <c r="N17" s="455">
        <v>0</v>
      </c>
      <c r="O17" s="455">
        <v>50</v>
      </c>
      <c r="P17" s="455">
        <v>0</v>
      </c>
      <c r="Q17" s="72"/>
      <c r="R17" s="38"/>
    </row>
    <row r="18" spans="1:17" s="16" customFormat="1" ht="9.75" customHeight="1">
      <c r="A18" s="365" t="s">
        <v>139</v>
      </c>
      <c r="B18" s="14" t="s">
        <v>337</v>
      </c>
      <c r="C18" s="41"/>
      <c r="D18" s="41"/>
      <c r="E18" s="41"/>
      <c r="F18" s="26"/>
      <c r="G18" s="19"/>
      <c r="H18" s="41"/>
      <c r="J18" s="485">
        <v>13842.63</v>
      </c>
      <c r="K18" s="485">
        <v>13414.72</v>
      </c>
      <c r="L18" s="455">
        <v>14390</v>
      </c>
      <c r="M18" s="455">
        <v>14390</v>
      </c>
      <c r="N18" s="455">
        <v>13987</v>
      </c>
      <c r="O18" s="455">
        <v>13987</v>
      </c>
      <c r="P18" s="455">
        <v>13987</v>
      </c>
      <c r="Q18" s="424"/>
    </row>
    <row r="19" spans="1:17" s="16" customFormat="1" ht="9.75" customHeight="1">
      <c r="A19" s="365" t="s">
        <v>139</v>
      </c>
      <c r="B19" s="14" t="s">
        <v>227</v>
      </c>
      <c r="C19" s="20">
        <v>2678</v>
      </c>
      <c r="D19" s="20">
        <v>2400</v>
      </c>
      <c r="E19" s="20">
        <v>2678</v>
      </c>
      <c r="F19" s="26">
        <v>2432</v>
      </c>
      <c r="G19" s="19">
        <f t="shared" si="1"/>
        <v>0.9081404032860344</v>
      </c>
      <c r="H19" s="20">
        <f>2678-150</f>
        <v>2528</v>
      </c>
      <c r="J19" s="486">
        <v>471.37</v>
      </c>
      <c r="K19" s="486">
        <v>124.5</v>
      </c>
      <c r="L19" s="456">
        <v>200</v>
      </c>
      <c r="M19" s="456">
        <v>434</v>
      </c>
      <c r="N19" s="456">
        <v>200</v>
      </c>
      <c r="O19" s="456">
        <v>200</v>
      </c>
      <c r="P19" s="456">
        <v>200</v>
      </c>
      <c r="Q19" s="72"/>
    </row>
    <row r="20" spans="1:17" s="16" customFormat="1" ht="9.75" customHeight="1">
      <c r="A20" s="393" t="s">
        <v>371</v>
      </c>
      <c r="B20" s="29" t="s">
        <v>152</v>
      </c>
      <c r="C20" s="53"/>
      <c r="D20" s="21"/>
      <c r="E20" s="53"/>
      <c r="F20" s="44"/>
      <c r="G20" s="19"/>
      <c r="H20" s="53"/>
      <c r="J20" s="490">
        <v>531.1</v>
      </c>
      <c r="K20" s="490">
        <v>531.1</v>
      </c>
      <c r="L20" s="460">
        <v>531</v>
      </c>
      <c r="M20" s="460">
        <v>531</v>
      </c>
      <c r="N20" s="460">
        <v>531</v>
      </c>
      <c r="O20" s="460">
        <v>531</v>
      </c>
      <c r="P20" s="460">
        <v>531.1</v>
      </c>
      <c r="Q20" s="72"/>
    </row>
    <row r="21" spans="1:17" s="16" customFormat="1" ht="11.25">
      <c r="A21" s="226" t="s">
        <v>140</v>
      </c>
      <c r="B21" s="225"/>
      <c r="C21" s="234">
        <f>SUM(C22:C29)</f>
        <v>622</v>
      </c>
      <c r="D21" s="234">
        <f>SUM(D22:D29)</f>
        <v>608</v>
      </c>
      <c r="E21" s="234">
        <f>SUM(E22:E29)</f>
        <v>622</v>
      </c>
      <c r="F21" s="235">
        <f>SUM(F22:F29)</f>
        <v>411</v>
      </c>
      <c r="G21" s="230">
        <f>+F21/E21</f>
        <v>0.6607717041800643</v>
      </c>
      <c r="H21" s="234">
        <f>SUM(H22:H29)</f>
        <v>618</v>
      </c>
      <c r="I21" s="231"/>
      <c r="J21" s="491">
        <f>SUM(J22:J33)</f>
        <v>19497.85</v>
      </c>
      <c r="K21" s="491">
        <f aca="true" t="shared" si="3" ref="K21:P21">SUM(K22:K33)</f>
        <v>14723.59</v>
      </c>
      <c r="L21" s="461">
        <f>SUM(L22:L33)</f>
        <v>14009</v>
      </c>
      <c r="M21" s="461">
        <f>SUM(M22:M33)</f>
        <v>14899</v>
      </c>
      <c r="N21" s="461">
        <f t="shared" si="3"/>
        <v>14109</v>
      </c>
      <c r="O21" s="461">
        <f t="shared" si="3"/>
        <v>14109</v>
      </c>
      <c r="P21" s="461">
        <f t="shared" si="3"/>
        <v>14109</v>
      </c>
      <c r="Q21" s="72"/>
    </row>
    <row r="22" spans="1:17" s="46" customFormat="1" ht="11.25">
      <c r="A22" s="22">
        <v>212002</v>
      </c>
      <c r="B22" s="14" t="s">
        <v>240</v>
      </c>
      <c r="C22" s="20">
        <v>100</v>
      </c>
      <c r="D22" s="20">
        <v>100</v>
      </c>
      <c r="E22" s="20">
        <v>100</v>
      </c>
      <c r="F22" s="26">
        <v>109</v>
      </c>
      <c r="G22" s="19">
        <f>+F22/E22</f>
        <v>1.09</v>
      </c>
      <c r="H22" s="20">
        <v>109</v>
      </c>
      <c r="J22" s="486">
        <v>0</v>
      </c>
      <c r="K22" s="486">
        <v>400</v>
      </c>
      <c r="L22" s="456"/>
      <c r="M22" s="456">
        <v>100</v>
      </c>
      <c r="N22" s="622">
        <v>100</v>
      </c>
      <c r="O22" s="456">
        <v>100</v>
      </c>
      <c r="P22" s="456">
        <v>100</v>
      </c>
      <c r="Q22" s="428" t="s">
        <v>438</v>
      </c>
    </row>
    <row r="23" spans="1:17" s="46" customFormat="1" ht="11.25">
      <c r="A23" s="537">
        <v>212002</v>
      </c>
      <c r="B23" s="538" t="s">
        <v>235</v>
      </c>
      <c r="C23" s="17"/>
      <c r="D23" s="17"/>
      <c r="E23" s="17"/>
      <c r="F23" s="26"/>
      <c r="G23" s="19"/>
      <c r="H23" s="17"/>
      <c r="J23" s="485">
        <v>0</v>
      </c>
      <c r="K23" s="485">
        <v>20</v>
      </c>
      <c r="L23" s="455">
        <v>50</v>
      </c>
      <c r="M23" s="455">
        <v>50</v>
      </c>
      <c r="N23" s="455">
        <v>50</v>
      </c>
      <c r="O23" s="455">
        <v>50</v>
      </c>
      <c r="P23" s="455">
        <v>50</v>
      </c>
      <c r="Q23" s="428"/>
    </row>
    <row r="24" spans="1:17" s="16" customFormat="1" ht="11.25" hidden="1">
      <c r="A24" s="47" t="s">
        <v>51</v>
      </c>
      <c r="B24" s="48" t="s">
        <v>52</v>
      </c>
      <c r="C24" s="41">
        <v>13</v>
      </c>
      <c r="D24" s="41">
        <v>0</v>
      </c>
      <c r="E24" s="41">
        <v>13</v>
      </c>
      <c r="F24" s="26">
        <v>0</v>
      </c>
      <c r="G24" s="19">
        <f>+F24/E24</f>
        <v>0</v>
      </c>
      <c r="H24" s="41">
        <v>0</v>
      </c>
      <c r="J24" s="485"/>
      <c r="K24" s="485"/>
      <c r="L24" s="455"/>
      <c r="M24" s="455"/>
      <c r="N24" s="455"/>
      <c r="O24" s="455"/>
      <c r="P24" s="455"/>
      <c r="Q24" s="72"/>
    </row>
    <row r="25" spans="1:17" s="16" customFormat="1" ht="11.25">
      <c r="A25" s="33">
        <v>212003</v>
      </c>
      <c r="B25" s="34" t="s">
        <v>150</v>
      </c>
      <c r="C25" s="41"/>
      <c r="D25" s="41"/>
      <c r="E25" s="41"/>
      <c r="F25" s="26"/>
      <c r="G25" s="19"/>
      <c r="H25" s="41"/>
      <c r="J25" s="485">
        <v>2804.16</v>
      </c>
      <c r="K25" s="485">
        <v>200</v>
      </c>
      <c r="L25" s="455">
        <v>0</v>
      </c>
      <c r="M25" s="455">
        <v>0</v>
      </c>
      <c r="N25" s="455">
        <v>0</v>
      </c>
      <c r="O25" s="455">
        <v>0</v>
      </c>
      <c r="P25" s="455">
        <v>0</v>
      </c>
      <c r="Q25" s="72"/>
    </row>
    <row r="26" spans="1:17" s="16" customFormat="1" ht="11.25">
      <c r="A26" s="33">
        <v>212003</v>
      </c>
      <c r="B26" s="34" t="s">
        <v>149</v>
      </c>
      <c r="C26" s="41"/>
      <c r="D26" s="41"/>
      <c r="E26" s="41"/>
      <c r="F26" s="26"/>
      <c r="G26" s="19"/>
      <c r="H26" s="41"/>
      <c r="J26" s="485">
        <v>29</v>
      </c>
      <c r="K26" s="485">
        <v>326.24</v>
      </c>
      <c r="L26" s="455">
        <v>150</v>
      </c>
      <c r="M26" s="455">
        <v>130</v>
      </c>
      <c r="N26" s="455">
        <v>100</v>
      </c>
      <c r="O26" s="455">
        <v>100</v>
      </c>
      <c r="P26" s="455">
        <v>100</v>
      </c>
      <c r="Q26" s="72"/>
    </row>
    <row r="27" spans="1:17" s="16" customFormat="1" ht="11.25">
      <c r="A27" s="33">
        <v>212003</v>
      </c>
      <c r="B27" s="34" t="s">
        <v>151</v>
      </c>
      <c r="C27" s="41"/>
      <c r="D27" s="41"/>
      <c r="E27" s="41"/>
      <c r="F27" s="26"/>
      <c r="G27" s="19"/>
      <c r="H27" s="41"/>
      <c r="J27" s="485">
        <v>13753.37</v>
      </c>
      <c r="K27" s="485">
        <v>13627.35</v>
      </c>
      <c r="L27" s="455">
        <v>13809</v>
      </c>
      <c r="M27" s="455">
        <v>13809</v>
      </c>
      <c r="N27" s="455">
        <v>13809</v>
      </c>
      <c r="O27" s="455">
        <v>13809</v>
      </c>
      <c r="P27" s="455">
        <v>13809</v>
      </c>
      <c r="Q27" s="72"/>
    </row>
    <row r="28" spans="1:17" s="16" customFormat="1" ht="11.25">
      <c r="A28" s="33">
        <v>212003</v>
      </c>
      <c r="B28" s="34" t="s">
        <v>153</v>
      </c>
      <c r="C28" s="41"/>
      <c r="D28" s="41"/>
      <c r="E28" s="41"/>
      <c r="F28" s="26"/>
      <c r="G28" s="19"/>
      <c r="H28" s="41"/>
      <c r="J28" s="485">
        <v>600</v>
      </c>
      <c r="K28" s="485">
        <v>150</v>
      </c>
      <c r="L28" s="455">
        <v>0</v>
      </c>
      <c r="M28" s="455">
        <v>70</v>
      </c>
      <c r="N28" s="455">
        <v>50</v>
      </c>
      <c r="O28" s="455">
        <v>50</v>
      </c>
      <c r="P28" s="455">
        <v>50</v>
      </c>
      <c r="Q28" s="72"/>
    </row>
    <row r="29" spans="1:17" s="16" customFormat="1" ht="11.25">
      <c r="A29" s="22">
        <v>212003</v>
      </c>
      <c r="B29" s="14" t="s">
        <v>206</v>
      </c>
      <c r="C29" s="20">
        <v>509</v>
      </c>
      <c r="D29" s="20">
        <v>508</v>
      </c>
      <c r="E29" s="20">
        <v>509</v>
      </c>
      <c r="F29" s="26">
        <v>302</v>
      </c>
      <c r="G29" s="19">
        <f>+F29/E29</f>
        <v>0.593320235756385</v>
      </c>
      <c r="H29" s="20">
        <v>509</v>
      </c>
      <c r="J29" s="486">
        <v>31.32</v>
      </c>
      <c r="K29" s="486">
        <v>0</v>
      </c>
      <c r="L29" s="456">
        <v>0</v>
      </c>
      <c r="M29" s="456">
        <v>0</v>
      </c>
      <c r="N29" s="456">
        <v>0</v>
      </c>
      <c r="O29" s="456">
        <v>0</v>
      </c>
      <c r="P29" s="456">
        <v>0</v>
      </c>
      <c r="Q29" s="72"/>
    </row>
    <row r="30" spans="1:17" s="16" customFormat="1" ht="11.25" hidden="1">
      <c r="A30" s="11" t="s">
        <v>2</v>
      </c>
      <c r="B30" s="29"/>
      <c r="C30" s="12"/>
      <c r="D30" s="12"/>
      <c r="E30" s="12"/>
      <c r="F30" s="26"/>
      <c r="G30" s="19"/>
      <c r="H30" s="12"/>
      <c r="J30" s="488"/>
      <c r="K30" s="488"/>
      <c r="L30" s="458"/>
      <c r="M30" s="458"/>
      <c r="N30" s="458"/>
      <c r="O30" s="458"/>
      <c r="P30" s="458"/>
      <c r="Q30" s="72"/>
    </row>
    <row r="31" spans="1:17" s="16" customFormat="1" ht="11.25" hidden="1">
      <c r="A31" s="40"/>
      <c r="B31" s="29"/>
      <c r="C31" s="12"/>
      <c r="D31" s="12"/>
      <c r="E31" s="12"/>
      <c r="F31" s="26"/>
      <c r="G31" s="19"/>
      <c r="H31" s="12"/>
      <c r="J31" s="488"/>
      <c r="K31" s="488"/>
      <c r="L31" s="458"/>
      <c r="M31" s="458"/>
      <c r="N31" s="458"/>
      <c r="O31" s="458"/>
      <c r="P31" s="458"/>
      <c r="Q31" s="72"/>
    </row>
    <row r="32" spans="1:17" s="16" customFormat="1" ht="11.25" hidden="1">
      <c r="A32" s="40"/>
      <c r="B32" s="29"/>
      <c r="C32" s="12"/>
      <c r="D32" s="12"/>
      <c r="E32" s="12"/>
      <c r="F32" s="26"/>
      <c r="G32" s="19"/>
      <c r="H32" s="12"/>
      <c r="J32" s="488"/>
      <c r="K32" s="488"/>
      <c r="L32" s="458"/>
      <c r="M32" s="458"/>
      <c r="N32" s="458"/>
      <c r="O32" s="458"/>
      <c r="P32" s="458"/>
      <c r="Q32" s="72"/>
    </row>
    <row r="33" spans="1:17" s="16" customFormat="1" ht="11.25">
      <c r="A33" s="49">
        <v>212004</v>
      </c>
      <c r="B33" s="29" t="s">
        <v>312</v>
      </c>
      <c r="C33" s="12"/>
      <c r="D33" s="12"/>
      <c r="E33" s="12"/>
      <c r="F33" s="26"/>
      <c r="G33" s="19"/>
      <c r="H33" s="12"/>
      <c r="J33" s="488">
        <v>2280</v>
      </c>
      <c r="K33" s="488">
        <v>0</v>
      </c>
      <c r="L33" s="458">
        <v>0</v>
      </c>
      <c r="M33" s="458">
        <v>740</v>
      </c>
      <c r="N33" s="458">
        <v>0</v>
      </c>
      <c r="O33" s="458">
        <v>0</v>
      </c>
      <c r="P33" s="458">
        <v>0</v>
      </c>
      <c r="Q33" s="72"/>
    </row>
    <row r="34" spans="1:17" s="16" customFormat="1" ht="11.25">
      <c r="A34" s="226" t="s">
        <v>125</v>
      </c>
      <c r="B34" s="225"/>
      <c r="C34" s="234">
        <f>SUM(C35:C49)</f>
        <v>408</v>
      </c>
      <c r="D34" s="234">
        <f>SUM(D35:D49)</f>
        <v>304</v>
      </c>
      <c r="E34" s="234">
        <f>SUM(E35:E49)</f>
        <v>408</v>
      </c>
      <c r="F34" s="229">
        <f>SUM(F35:F49)</f>
        <v>378</v>
      </c>
      <c r="G34" s="230">
        <f>+F34/E34</f>
        <v>0.9264705882352942</v>
      </c>
      <c r="H34" s="234">
        <f>SUM(H35:H49)</f>
        <v>433</v>
      </c>
      <c r="I34" s="231"/>
      <c r="J34" s="487">
        <f aca="true" t="shared" si="4" ref="J34:P34">SUM(J35:J50)</f>
        <v>9492.759999999998</v>
      </c>
      <c r="K34" s="487">
        <f t="shared" si="4"/>
        <v>11012.630000000001</v>
      </c>
      <c r="L34" s="457">
        <f t="shared" si="4"/>
        <v>9505</v>
      </c>
      <c r="M34" s="457">
        <f t="shared" si="4"/>
        <v>10184</v>
      </c>
      <c r="N34" s="457">
        <f t="shared" si="4"/>
        <v>10110</v>
      </c>
      <c r="O34" s="457">
        <f t="shared" si="4"/>
        <v>10160</v>
      </c>
      <c r="P34" s="457">
        <f t="shared" si="4"/>
        <v>10240</v>
      </c>
      <c r="Q34" s="72"/>
    </row>
    <row r="35" spans="1:17" s="16" customFormat="1" ht="11.25">
      <c r="A35" s="22">
        <v>221004</v>
      </c>
      <c r="B35" s="14" t="s">
        <v>314</v>
      </c>
      <c r="C35" s="41">
        <v>300</v>
      </c>
      <c r="D35" s="41">
        <v>300</v>
      </c>
      <c r="E35" s="41">
        <v>300</v>
      </c>
      <c r="F35" s="26">
        <v>281</v>
      </c>
      <c r="G35" s="19">
        <f>+F35/E35</f>
        <v>0.9366666666666666</v>
      </c>
      <c r="H35" s="41">
        <v>325</v>
      </c>
      <c r="J35" s="485">
        <v>592</v>
      </c>
      <c r="K35" s="485">
        <v>421.1</v>
      </c>
      <c r="L35" s="455">
        <v>300</v>
      </c>
      <c r="M35" s="455">
        <v>480</v>
      </c>
      <c r="N35" s="455">
        <v>350</v>
      </c>
      <c r="O35" s="455">
        <v>350</v>
      </c>
      <c r="P35" s="455">
        <v>380</v>
      </c>
      <c r="Q35" s="72"/>
    </row>
    <row r="36" spans="1:17" s="16" customFormat="1" ht="11.25">
      <c r="A36" s="22">
        <v>223001</v>
      </c>
      <c r="B36" s="14" t="s">
        <v>291</v>
      </c>
      <c r="C36" s="41"/>
      <c r="D36" s="41"/>
      <c r="E36" s="41"/>
      <c r="F36" s="26"/>
      <c r="G36" s="19"/>
      <c r="H36" s="41"/>
      <c r="J36" s="485">
        <v>15</v>
      </c>
      <c r="K36" s="485">
        <v>6</v>
      </c>
      <c r="L36" s="455">
        <v>0</v>
      </c>
      <c r="M36" s="455">
        <v>42</v>
      </c>
      <c r="N36" s="455">
        <v>0</v>
      </c>
      <c r="O36" s="455">
        <v>0</v>
      </c>
      <c r="P36" s="455">
        <v>0</v>
      </c>
      <c r="Q36" s="72"/>
    </row>
    <row r="37" spans="1:17" s="16" customFormat="1" ht="11.25">
      <c r="A37" s="22">
        <v>223001</v>
      </c>
      <c r="B37" s="14" t="s">
        <v>223</v>
      </c>
      <c r="C37" s="41"/>
      <c r="D37" s="41"/>
      <c r="E37" s="41"/>
      <c r="F37" s="26"/>
      <c r="G37" s="19"/>
      <c r="H37" s="41"/>
      <c r="J37" s="422">
        <v>160.38</v>
      </c>
      <c r="K37" s="498">
        <v>171.6</v>
      </c>
      <c r="L37" s="455">
        <v>150</v>
      </c>
      <c r="M37" s="455">
        <v>150</v>
      </c>
      <c r="N37" s="455">
        <v>80</v>
      </c>
      <c r="O37" s="455">
        <v>80</v>
      </c>
      <c r="P37" s="455">
        <v>80</v>
      </c>
      <c r="Q37" s="72"/>
    </row>
    <row r="38" spans="1:17" s="16" customFormat="1" ht="11.25">
      <c r="A38" s="22">
        <v>223001</v>
      </c>
      <c r="B38" s="14" t="s">
        <v>154</v>
      </c>
      <c r="C38" s="41"/>
      <c r="D38" s="41"/>
      <c r="E38" s="41"/>
      <c r="F38" s="26"/>
      <c r="G38" s="19"/>
      <c r="H38" s="41"/>
      <c r="J38" s="498">
        <v>2805.1</v>
      </c>
      <c r="K38" s="498">
        <v>3371.3</v>
      </c>
      <c r="L38" s="455">
        <v>3300</v>
      </c>
      <c r="M38" s="455">
        <v>2506</v>
      </c>
      <c r="N38" s="455">
        <v>2850</v>
      </c>
      <c r="O38" s="455">
        <v>2900</v>
      </c>
      <c r="P38" s="455">
        <v>2900</v>
      </c>
      <c r="Q38" s="72"/>
    </row>
    <row r="39" spans="1:17" s="16" customFormat="1" ht="11.25">
      <c r="A39" s="22">
        <v>223001</v>
      </c>
      <c r="B39" s="14" t="s">
        <v>207</v>
      </c>
      <c r="C39" s="41"/>
      <c r="D39" s="41"/>
      <c r="E39" s="41"/>
      <c r="F39" s="26"/>
      <c r="G39" s="19"/>
      <c r="H39" s="41"/>
      <c r="J39" s="498">
        <v>45.01</v>
      </c>
      <c r="K39" s="498">
        <v>36.26</v>
      </c>
      <c r="L39" s="455">
        <v>30</v>
      </c>
      <c r="M39" s="455">
        <v>45</v>
      </c>
      <c r="N39" s="455">
        <v>30</v>
      </c>
      <c r="O39" s="455">
        <v>30</v>
      </c>
      <c r="P39" s="455">
        <v>30</v>
      </c>
      <c r="Q39" s="72"/>
    </row>
    <row r="40" spans="1:17" s="16" customFormat="1" ht="11.25">
      <c r="A40" s="22">
        <v>223001</v>
      </c>
      <c r="B40" s="14" t="s">
        <v>280</v>
      </c>
      <c r="C40" s="41">
        <v>74</v>
      </c>
      <c r="D40" s="41"/>
      <c r="E40" s="41">
        <v>74</v>
      </c>
      <c r="F40" s="26">
        <v>64</v>
      </c>
      <c r="G40" s="19">
        <f>+F40/E40</f>
        <v>0.8648648648648649</v>
      </c>
      <c r="H40" s="41">
        <v>74</v>
      </c>
      <c r="J40" s="498">
        <v>207</v>
      </c>
      <c r="K40" s="498">
        <v>220</v>
      </c>
      <c r="L40" s="455">
        <v>200</v>
      </c>
      <c r="M40" s="455">
        <v>200</v>
      </c>
      <c r="N40" s="455">
        <v>200</v>
      </c>
      <c r="O40" s="455">
        <v>200</v>
      </c>
      <c r="P40" s="455">
        <v>200</v>
      </c>
      <c r="Q40" s="72"/>
    </row>
    <row r="41" spans="1:17" s="16" customFormat="1" ht="9.75" customHeight="1" hidden="1">
      <c r="A41" s="42">
        <v>229001</v>
      </c>
      <c r="B41" s="34" t="s">
        <v>30</v>
      </c>
      <c r="C41" s="41">
        <v>30</v>
      </c>
      <c r="D41" s="41"/>
      <c r="E41" s="41">
        <v>30</v>
      </c>
      <c r="F41" s="26">
        <v>30</v>
      </c>
      <c r="G41" s="19">
        <f>+F41/E41</f>
        <v>1</v>
      </c>
      <c r="H41" s="41">
        <v>30</v>
      </c>
      <c r="J41" s="422"/>
      <c r="K41" s="422"/>
      <c r="L41" s="455"/>
      <c r="M41" s="455"/>
      <c r="N41" s="455"/>
      <c r="O41" s="455"/>
      <c r="P41" s="455"/>
      <c r="Q41" s="72"/>
    </row>
    <row r="42" spans="1:17" s="16" customFormat="1" ht="9.75" customHeight="1">
      <c r="A42" s="42">
        <v>223001</v>
      </c>
      <c r="B42" s="34" t="s">
        <v>155</v>
      </c>
      <c r="C42" s="41"/>
      <c r="D42" s="41"/>
      <c r="E42" s="41"/>
      <c r="F42" s="26"/>
      <c r="G42" s="19"/>
      <c r="H42" s="41"/>
      <c r="J42" s="422">
        <v>1811.45</v>
      </c>
      <c r="K42" s="422">
        <v>1962.75</v>
      </c>
      <c r="L42" s="455">
        <v>1000</v>
      </c>
      <c r="M42" s="455">
        <v>1643</v>
      </c>
      <c r="N42" s="455">
        <v>1650</v>
      </c>
      <c r="O42" s="455">
        <v>1650</v>
      </c>
      <c r="P42" s="455">
        <v>1650</v>
      </c>
      <c r="Q42" s="72"/>
    </row>
    <row r="43" spans="1:17" s="16" customFormat="1" ht="9.75" customHeight="1">
      <c r="A43" s="42">
        <v>223001</v>
      </c>
      <c r="B43" s="34" t="s">
        <v>156</v>
      </c>
      <c r="C43" s="41"/>
      <c r="D43" s="41"/>
      <c r="E43" s="41"/>
      <c r="F43" s="26"/>
      <c r="G43" s="19"/>
      <c r="H43" s="41"/>
      <c r="J43" s="422">
        <v>575.99</v>
      </c>
      <c r="K43" s="422">
        <v>639.39</v>
      </c>
      <c r="L43" s="455">
        <v>650</v>
      </c>
      <c r="M43" s="455">
        <v>850</v>
      </c>
      <c r="N43" s="455">
        <v>850</v>
      </c>
      <c r="O43" s="455">
        <v>850</v>
      </c>
      <c r="P43" s="455">
        <v>850</v>
      </c>
      <c r="Q43" s="72"/>
    </row>
    <row r="44" spans="1:17" s="16" customFormat="1" ht="9.75" customHeight="1">
      <c r="A44" s="42">
        <v>223001</v>
      </c>
      <c r="B44" s="34" t="s">
        <v>157</v>
      </c>
      <c r="C44" s="41"/>
      <c r="D44" s="41"/>
      <c r="E44" s="41"/>
      <c r="F44" s="26"/>
      <c r="G44" s="19"/>
      <c r="H44" s="41"/>
      <c r="J44" s="498">
        <v>768.4</v>
      </c>
      <c r="K44" s="498">
        <v>915.56</v>
      </c>
      <c r="L44" s="455">
        <v>875</v>
      </c>
      <c r="M44" s="455">
        <v>1000</v>
      </c>
      <c r="N44" s="455">
        <v>1000</v>
      </c>
      <c r="O44" s="455">
        <v>1000</v>
      </c>
      <c r="P44" s="455">
        <v>1000</v>
      </c>
      <c r="Q44" s="72"/>
    </row>
    <row r="45" spans="1:17" s="16" customFormat="1" ht="9.75" customHeight="1">
      <c r="A45" s="42">
        <v>223001</v>
      </c>
      <c r="B45" s="34" t="s">
        <v>158</v>
      </c>
      <c r="C45" s="41"/>
      <c r="D45" s="41"/>
      <c r="E45" s="41"/>
      <c r="F45" s="26"/>
      <c r="G45" s="19"/>
      <c r="H45" s="41"/>
      <c r="J45" s="498">
        <v>15.33</v>
      </c>
      <c r="K45" s="498">
        <v>56</v>
      </c>
      <c r="L45" s="455">
        <v>0</v>
      </c>
      <c r="M45" s="455">
        <v>10</v>
      </c>
      <c r="N45" s="455">
        <v>0</v>
      </c>
      <c r="O45" s="455">
        <v>0</v>
      </c>
      <c r="P45" s="455">
        <v>0</v>
      </c>
      <c r="Q45" s="72"/>
    </row>
    <row r="46" spans="1:17" s="16" customFormat="1" ht="9.75" customHeight="1">
      <c r="A46" s="42">
        <v>223001</v>
      </c>
      <c r="B46" s="34" t="s">
        <v>159</v>
      </c>
      <c r="C46" s="41"/>
      <c r="D46" s="41"/>
      <c r="E46" s="41"/>
      <c r="F46" s="26"/>
      <c r="G46" s="19"/>
      <c r="H46" s="41"/>
      <c r="J46" s="498">
        <v>0</v>
      </c>
      <c r="K46" s="498">
        <v>0</v>
      </c>
      <c r="L46" s="455">
        <v>0</v>
      </c>
      <c r="M46" s="455">
        <v>0</v>
      </c>
      <c r="N46" s="455">
        <v>0</v>
      </c>
      <c r="O46" s="455">
        <v>0</v>
      </c>
      <c r="P46" s="455">
        <v>0</v>
      </c>
      <c r="Q46" s="72"/>
    </row>
    <row r="47" spans="1:17" s="16" customFormat="1" ht="9.75" customHeight="1">
      <c r="A47" s="42">
        <v>223001</v>
      </c>
      <c r="B47" s="34" t="s">
        <v>194</v>
      </c>
      <c r="C47" s="41"/>
      <c r="D47" s="41"/>
      <c r="E47" s="41"/>
      <c r="F47" s="26"/>
      <c r="G47" s="19"/>
      <c r="H47" s="41"/>
      <c r="J47" s="498">
        <v>902.3</v>
      </c>
      <c r="K47" s="498">
        <v>1626.67</v>
      </c>
      <c r="L47" s="455">
        <v>1400</v>
      </c>
      <c r="M47" s="455">
        <v>1400</v>
      </c>
      <c r="N47" s="455">
        <v>1400</v>
      </c>
      <c r="O47" s="455">
        <v>1400</v>
      </c>
      <c r="P47" s="455">
        <v>1400</v>
      </c>
      <c r="Q47" s="72"/>
    </row>
    <row r="48" spans="1:17" s="16" customFormat="1" ht="9.75" customHeight="1">
      <c r="A48" s="42">
        <v>223001</v>
      </c>
      <c r="B48" s="34" t="s">
        <v>292</v>
      </c>
      <c r="C48" s="41"/>
      <c r="D48" s="41"/>
      <c r="E48" s="41"/>
      <c r="F48" s="26"/>
      <c r="G48" s="19"/>
      <c r="H48" s="41"/>
      <c r="J48" s="498">
        <v>996</v>
      </c>
      <c r="K48" s="498">
        <v>1264</v>
      </c>
      <c r="L48" s="455">
        <v>1200</v>
      </c>
      <c r="M48" s="455">
        <v>1360</v>
      </c>
      <c r="N48" s="455">
        <v>1250</v>
      </c>
      <c r="O48" s="455">
        <v>1250</v>
      </c>
      <c r="P48" s="455">
        <v>1300</v>
      </c>
      <c r="Q48" s="72"/>
    </row>
    <row r="49" spans="1:17" s="16" customFormat="1" ht="9.75" customHeight="1">
      <c r="A49" s="42">
        <v>223001</v>
      </c>
      <c r="B49" s="34" t="s">
        <v>320</v>
      </c>
      <c r="C49" s="27">
        <v>4</v>
      </c>
      <c r="D49" s="27">
        <v>4</v>
      </c>
      <c r="E49" s="27">
        <v>4</v>
      </c>
      <c r="F49" s="26">
        <v>3</v>
      </c>
      <c r="G49" s="19">
        <f>+F49/E49</f>
        <v>0.75</v>
      </c>
      <c r="H49" s="27">
        <v>4</v>
      </c>
      <c r="J49" s="499">
        <v>178.8</v>
      </c>
      <c r="K49" s="499">
        <v>0</v>
      </c>
      <c r="L49" s="456">
        <v>0</v>
      </c>
      <c r="M49" s="456">
        <v>0</v>
      </c>
      <c r="N49" s="456">
        <v>0</v>
      </c>
      <c r="O49" s="456">
        <v>0</v>
      </c>
      <c r="P49" s="456">
        <v>0</v>
      </c>
      <c r="Q49" s="72"/>
    </row>
    <row r="50" spans="1:17" s="16" customFormat="1" ht="9.75" customHeight="1">
      <c r="A50" s="49">
        <v>223001</v>
      </c>
      <c r="B50" s="29" t="s">
        <v>264</v>
      </c>
      <c r="C50" s="12"/>
      <c r="D50" s="12"/>
      <c r="E50" s="12"/>
      <c r="F50" s="15"/>
      <c r="G50" s="19"/>
      <c r="H50" s="12"/>
      <c r="J50" s="500">
        <v>420</v>
      </c>
      <c r="K50" s="500">
        <v>322</v>
      </c>
      <c r="L50" s="458">
        <v>400</v>
      </c>
      <c r="M50" s="458">
        <v>498</v>
      </c>
      <c r="N50" s="458">
        <v>450</v>
      </c>
      <c r="O50" s="458">
        <v>450</v>
      </c>
      <c r="P50" s="458">
        <v>450</v>
      </c>
      <c r="Q50" s="72"/>
    </row>
    <row r="51" spans="1:17" s="16" customFormat="1" ht="11.25">
      <c r="A51" s="226" t="s">
        <v>208</v>
      </c>
      <c r="B51" s="227"/>
      <c r="C51" s="234">
        <f>SUM(C52:C52)</f>
        <v>150</v>
      </c>
      <c r="D51" s="234">
        <f>SUM(D52:D52)</f>
        <v>150</v>
      </c>
      <c r="E51" s="234">
        <f>SUM(E52:E52)</f>
        <v>150</v>
      </c>
      <c r="F51" s="229">
        <f>SUM(F52:F52)</f>
        <v>187</v>
      </c>
      <c r="G51" s="230">
        <f>+F51/E51</f>
        <v>1.2466666666666666</v>
      </c>
      <c r="H51" s="234">
        <f>SUM(H52:H52)</f>
        <v>230</v>
      </c>
      <c r="I51" s="231"/>
      <c r="J51" s="487">
        <f>J52</f>
        <v>17.57</v>
      </c>
      <c r="K51" s="487">
        <f>K52</f>
        <v>24.25</v>
      </c>
      <c r="L51" s="457">
        <f>SUM(L52)</f>
        <v>10</v>
      </c>
      <c r="M51" s="457">
        <f>SUM(M52)</f>
        <v>10</v>
      </c>
      <c r="N51" s="457">
        <f>SUM(N52)</f>
        <v>10</v>
      </c>
      <c r="O51" s="457">
        <f>SUM(O52)</f>
        <v>10</v>
      </c>
      <c r="P51" s="457">
        <f>SUM(P52)</f>
        <v>9.64</v>
      </c>
      <c r="Q51" s="72"/>
    </row>
    <row r="52" spans="1:17" s="50" customFormat="1" ht="12" customHeight="1">
      <c r="A52" s="13">
        <v>242</v>
      </c>
      <c r="B52" s="14" t="s">
        <v>209</v>
      </c>
      <c r="C52" s="27">
        <v>150</v>
      </c>
      <c r="D52" s="27">
        <v>150</v>
      </c>
      <c r="E52" s="27">
        <v>150</v>
      </c>
      <c r="F52" s="26">
        <v>187</v>
      </c>
      <c r="G52" s="19">
        <f>+F52/E52</f>
        <v>1.2466666666666666</v>
      </c>
      <c r="H52" s="27">
        <v>230</v>
      </c>
      <c r="J52" s="486">
        <v>17.57</v>
      </c>
      <c r="K52" s="486">
        <v>24.25</v>
      </c>
      <c r="L52" s="456">
        <v>10</v>
      </c>
      <c r="M52" s="456">
        <v>10</v>
      </c>
      <c r="N52" s="456">
        <v>10</v>
      </c>
      <c r="O52" s="456">
        <v>10</v>
      </c>
      <c r="P52" s="456">
        <v>9.64</v>
      </c>
      <c r="Q52" s="119"/>
    </row>
    <row r="53" spans="1:17" s="16" customFormat="1" ht="9.75" customHeight="1">
      <c r="A53" s="236" t="s">
        <v>44</v>
      </c>
      <c r="B53" s="237"/>
      <c r="C53" s="238">
        <f>SUM(C54:C57)</f>
        <v>473</v>
      </c>
      <c r="D53" s="238">
        <f>SUM(D54:D56)</f>
        <v>170</v>
      </c>
      <c r="E53" s="238">
        <f>SUM(E54:E57)</f>
        <v>473</v>
      </c>
      <c r="F53" s="239">
        <f>SUM(F54:F57)</f>
        <v>1736</v>
      </c>
      <c r="G53" s="230">
        <f>+F53/E53</f>
        <v>3.6701902748414374</v>
      </c>
      <c r="H53" s="238">
        <f>SUM(H54:H57)</f>
        <v>1751</v>
      </c>
      <c r="I53" s="231"/>
      <c r="J53" s="492">
        <f>SUM(J54:J57)</f>
        <v>774.58</v>
      </c>
      <c r="K53" s="492">
        <f aca="true" t="shared" si="5" ref="K53:P53">SUM(K54:K57)</f>
        <v>35.53</v>
      </c>
      <c r="L53" s="462">
        <f>SUM(L54:L57)</f>
        <v>0</v>
      </c>
      <c r="M53" s="462">
        <f>SUM(M54:M57)</f>
        <v>178</v>
      </c>
      <c r="N53" s="462">
        <f t="shared" si="5"/>
        <v>0</v>
      </c>
      <c r="O53" s="462">
        <f t="shared" si="5"/>
        <v>0</v>
      </c>
      <c r="P53" s="462">
        <f t="shared" si="5"/>
        <v>0</v>
      </c>
      <c r="Q53" s="72"/>
    </row>
    <row r="54" spans="1:17" s="38" customFormat="1" ht="9.75" customHeight="1">
      <c r="A54" s="22">
        <v>292006</v>
      </c>
      <c r="B54" s="14" t="s">
        <v>313</v>
      </c>
      <c r="C54" s="41">
        <v>60</v>
      </c>
      <c r="D54" s="41">
        <v>60</v>
      </c>
      <c r="E54" s="41">
        <v>60</v>
      </c>
      <c r="F54" s="26">
        <v>55</v>
      </c>
      <c r="G54" s="19">
        <f>+F54/E54</f>
        <v>0.9166666666666666</v>
      </c>
      <c r="H54" s="41">
        <v>70</v>
      </c>
      <c r="J54" s="485"/>
      <c r="K54" s="485"/>
      <c r="L54" s="455"/>
      <c r="M54" s="455"/>
      <c r="N54" s="455"/>
      <c r="O54" s="455"/>
      <c r="P54" s="455"/>
      <c r="Q54" s="114"/>
    </row>
    <row r="55" spans="1:17" s="38" customFormat="1" ht="9.75" customHeight="1">
      <c r="A55" s="22">
        <v>292012</v>
      </c>
      <c r="B55" s="14" t="s">
        <v>195</v>
      </c>
      <c r="C55" s="41"/>
      <c r="D55" s="12"/>
      <c r="E55" s="41"/>
      <c r="F55" s="26"/>
      <c r="G55" s="19"/>
      <c r="H55" s="41"/>
      <c r="J55" s="485">
        <v>598.62</v>
      </c>
      <c r="K55" s="485">
        <v>35.53</v>
      </c>
      <c r="L55" s="455">
        <v>0</v>
      </c>
      <c r="M55" s="455">
        <v>178</v>
      </c>
      <c r="N55" s="455">
        <v>0</v>
      </c>
      <c r="O55" s="455">
        <v>0</v>
      </c>
      <c r="P55" s="455">
        <v>0</v>
      </c>
      <c r="Q55" s="114"/>
    </row>
    <row r="56" spans="1:17" s="16" customFormat="1" ht="9.75" customHeight="1">
      <c r="A56" s="365" t="s">
        <v>196</v>
      </c>
      <c r="B56" s="14" t="s">
        <v>224</v>
      </c>
      <c r="C56" s="27">
        <v>410</v>
      </c>
      <c r="D56" s="26">
        <v>110</v>
      </c>
      <c r="E56" s="27">
        <v>410</v>
      </c>
      <c r="F56" s="26">
        <v>501</v>
      </c>
      <c r="G56" s="19">
        <f>+F56/E56</f>
        <v>1.221951219512195</v>
      </c>
      <c r="H56" s="27">
        <v>501</v>
      </c>
      <c r="J56" s="486"/>
      <c r="K56" s="486"/>
      <c r="L56" s="456"/>
      <c r="M56" s="456"/>
      <c r="N56" s="456"/>
      <c r="O56" s="456"/>
      <c r="P56" s="456">
        <v>0</v>
      </c>
      <c r="Q56" s="72"/>
    </row>
    <row r="57" spans="1:17" s="16" customFormat="1" ht="9.75" customHeight="1">
      <c r="A57" s="22">
        <v>292027</v>
      </c>
      <c r="B57" s="51" t="s">
        <v>293</v>
      </c>
      <c r="C57" s="15">
        <v>3</v>
      </c>
      <c r="D57" s="26"/>
      <c r="E57" s="15">
        <v>3</v>
      </c>
      <c r="F57" s="26">
        <v>1180</v>
      </c>
      <c r="G57" s="19"/>
      <c r="H57" s="15">
        <v>1180</v>
      </c>
      <c r="J57" s="493">
        <v>175.96</v>
      </c>
      <c r="K57" s="493">
        <v>0</v>
      </c>
      <c r="L57" s="463">
        <v>0</v>
      </c>
      <c r="M57" s="463">
        <v>0</v>
      </c>
      <c r="N57" s="463">
        <v>0</v>
      </c>
      <c r="O57" s="463">
        <v>0</v>
      </c>
      <c r="P57" s="463">
        <v>0</v>
      </c>
      <c r="Q57" s="72"/>
    </row>
    <row r="58" spans="1:17" s="16" customFormat="1" ht="9.75" customHeight="1">
      <c r="A58" s="226" t="s">
        <v>122</v>
      </c>
      <c r="B58" s="227"/>
      <c r="C58" s="234">
        <f>SUM(C62:C70)</f>
        <v>14625</v>
      </c>
      <c r="D58" s="234" t="e">
        <f>SUM(D62:D67)</f>
        <v>#REF!</v>
      </c>
      <c r="E58" s="234">
        <f>SUM(E62:E70)</f>
        <v>14625</v>
      </c>
      <c r="F58" s="229">
        <f>SUM(F62:F70)</f>
        <v>10953</v>
      </c>
      <c r="G58" s="230">
        <f>+F58/E58</f>
        <v>0.7489230769230769</v>
      </c>
      <c r="H58" s="234" t="e">
        <f>SUM(H62:H70)</f>
        <v>#REF!</v>
      </c>
      <c r="I58" s="231"/>
      <c r="J58" s="494">
        <f aca="true" t="shared" si="6" ref="J58:P58">SUM(J59:J75)</f>
        <v>100039.68999999999</v>
      </c>
      <c r="K58" s="494">
        <f t="shared" si="6"/>
        <v>66451.92000000001</v>
      </c>
      <c r="L58" s="464">
        <f t="shared" si="6"/>
        <v>296</v>
      </c>
      <c r="M58" s="464">
        <f t="shared" si="6"/>
        <v>60043</v>
      </c>
      <c r="N58" s="464">
        <f t="shared" si="6"/>
        <v>6042</v>
      </c>
      <c r="O58" s="464">
        <f t="shared" si="6"/>
        <v>290</v>
      </c>
      <c r="P58" s="464">
        <f t="shared" si="6"/>
        <v>290.41</v>
      </c>
      <c r="Q58" s="72"/>
    </row>
    <row r="59" spans="1:17" s="16" customFormat="1" ht="9.75" customHeight="1">
      <c r="A59" s="514">
        <v>311</v>
      </c>
      <c r="B59" s="544" t="s">
        <v>366</v>
      </c>
      <c r="C59" s="509"/>
      <c r="D59" s="509"/>
      <c r="E59" s="509"/>
      <c r="F59" s="510"/>
      <c r="G59" s="511"/>
      <c r="H59" s="509"/>
      <c r="I59" s="512"/>
      <c r="J59" s="484"/>
      <c r="K59" s="484">
        <v>110</v>
      </c>
      <c r="L59" s="513"/>
      <c r="M59" s="543">
        <v>100</v>
      </c>
      <c r="N59" s="543">
        <v>0</v>
      </c>
      <c r="O59" s="543">
        <v>0</v>
      </c>
      <c r="P59" s="543">
        <v>0</v>
      </c>
      <c r="Q59" s="72"/>
    </row>
    <row r="60" spans="1:17" s="16" customFormat="1" ht="9.75" customHeight="1">
      <c r="A60" s="515">
        <v>311</v>
      </c>
      <c r="B60" s="508" t="s">
        <v>321</v>
      </c>
      <c r="C60" s="509"/>
      <c r="D60" s="509"/>
      <c r="E60" s="509"/>
      <c r="F60" s="510"/>
      <c r="G60" s="511"/>
      <c r="H60" s="509"/>
      <c r="I60" s="512"/>
      <c r="J60" s="484"/>
      <c r="K60" s="484">
        <v>60</v>
      </c>
      <c r="L60" s="513"/>
      <c r="M60" s="543">
        <v>1000</v>
      </c>
      <c r="N60" s="543">
        <v>0</v>
      </c>
      <c r="O60" s="543">
        <v>0</v>
      </c>
      <c r="P60" s="543">
        <v>0</v>
      </c>
      <c r="Q60" s="72"/>
    </row>
    <row r="61" spans="1:17" s="16" customFormat="1" ht="9.75" customHeight="1">
      <c r="A61" s="545">
        <v>312001</v>
      </c>
      <c r="B61" s="508" t="s">
        <v>346</v>
      </c>
      <c r="C61" s="509"/>
      <c r="D61" s="509"/>
      <c r="E61" s="509"/>
      <c r="F61" s="510"/>
      <c r="G61" s="511"/>
      <c r="H61" s="509"/>
      <c r="I61" s="512"/>
      <c r="J61" s="484">
        <v>27900.3</v>
      </c>
      <c r="K61" s="484">
        <v>0</v>
      </c>
      <c r="L61" s="513">
        <v>0</v>
      </c>
      <c r="M61" s="543">
        <v>0</v>
      </c>
      <c r="N61" s="543">
        <v>0</v>
      </c>
      <c r="O61" s="543">
        <v>0</v>
      </c>
      <c r="P61" s="543">
        <v>0</v>
      </c>
      <c r="Q61" s="72"/>
    </row>
    <row r="62" spans="1:17" s="16" customFormat="1" ht="9.75" customHeight="1">
      <c r="A62" s="22">
        <v>312001</v>
      </c>
      <c r="B62" s="14" t="s">
        <v>294</v>
      </c>
      <c r="C62" s="17">
        <v>20</v>
      </c>
      <c r="D62" s="17">
        <v>20</v>
      </c>
      <c r="E62" s="17">
        <v>20</v>
      </c>
      <c r="F62" s="26">
        <v>3</v>
      </c>
      <c r="G62" s="19">
        <f aca="true" t="shared" si="7" ref="G62:G68">+F62/E62</f>
        <v>0.15</v>
      </c>
      <c r="H62" s="17">
        <v>20</v>
      </c>
      <c r="J62" s="485">
        <v>2044.7</v>
      </c>
      <c r="K62" s="485">
        <v>1877.14</v>
      </c>
      <c r="L62" s="455">
        <v>0</v>
      </c>
      <c r="M62" s="455">
        <v>0</v>
      </c>
      <c r="N62" s="455">
        <v>0</v>
      </c>
      <c r="O62" s="455">
        <v>0</v>
      </c>
      <c r="P62" s="616">
        <v>0</v>
      </c>
      <c r="Q62" s="72"/>
    </row>
    <row r="63" spans="1:17" s="16" customFormat="1" ht="9.75" customHeight="1">
      <c r="A63" s="22">
        <v>312001</v>
      </c>
      <c r="B63" s="14" t="s">
        <v>281</v>
      </c>
      <c r="C63" s="17"/>
      <c r="D63" s="17"/>
      <c r="E63" s="17"/>
      <c r="F63" s="26"/>
      <c r="G63" s="19"/>
      <c r="H63" s="17"/>
      <c r="J63" s="485">
        <v>94</v>
      </c>
      <c r="K63" s="485">
        <v>0</v>
      </c>
      <c r="L63" s="455"/>
      <c r="M63" s="455">
        <v>0</v>
      </c>
      <c r="N63" s="455">
        <v>0</v>
      </c>
      <c r="O63" s="455">
        <v>0</v>
      </c>
      <c r="P63" s="616">
        <v>0</v>
      </c>
      <c r="Q63" s="72"/>
    </row>
    <row r="64" spans="1:17" s="16" customFormat="1" ht="9.75" customHeight="1">
      <c r="A64" s="22">
        <v>312001</v>
      </c>
      <c r="B64" s="586" t="s">
        <v>417</v>
      </c>
      <c r="C64" s="17">
        <v>14525</v>
      </c>
      <c r="D64" s="17" t="e">
        <v>#REF!</v>
      </c>
      <c r="E64" s="17">
        <v>14525</v>
      </c>
      <c r="F64" s="26">
        <v>10894</v>
      </c>
      <c r="G64" s="19">
        <f t="shared" si="7"/>
        <v>0.7500172117039587</v>
      </c>
      <c r="H64" s="17" t="e">
        <f>+výdavky!#REF!+výdavky!#REF!+výdavky!#REF!+výdavky!#REF!</f>
        <v>#REF!</v>
      </c>
      <c r="J64" s="485">
        <v>4380.21</v>
      </c>
      <c r="K64" s="485">
        <v>0</v>
      </c>
      <c r="L64" s="455"/>
      <c r="M64" s="455">
        <v>6269</v>
      </c>
      <c r="N64" s="455"/>
      <c r="O64" s="455">
        <v>0</v>
      </c>
      <c r="P64" s="616">
        <v>0</v>
      </c>
      <c r="Q64" s="72"/>
    </row>
    <row r="65" spans="1:17" s="16" customFormat="1" ht="9.75" customHeight="1">
      <c r="A65" s="22">
        <v>312001</v>
      </c>
      <c r="B65" s="14" t="s">
        <v>322</v>
      </c>
      <c r="C65" s="21"/>
      <c r="D65" s="21"/>
      <c r="E65" s="21"/>
      <c r="F65" s="26"/>
      <c r="G65" s="19"/>
      <c r="H65" s="21"/>
      <c r="J65" s="488">
        <v>1457.43</v>
      </c>
      <c r="K65" s="488">
        <v>3231.67</v>
      </c>
      <c r="L65" s="458"/>
      <c r="M65" s="458">
        <v>4860</v>
      </c>
      <c r="N65" s="458">
        <v>5112</v>
      </c>
      <c r="O65" s="458">
        <v>0</v>
      </c>
      <c r="P65" s="617">
        <v>0</v>
      </c>
      <c r="Q65" s="623"/>
    </row>
    <row r="66" spans="1:17" s="16" customFormat="1" ht="9.75" customHeight="1">
      <c r="A66" s="22">
        <v>312001</v>
      </c>
      <c r="B66" s="14" t="s">
        <v>323</v>
      </c>
      <c r="C66" s="21"/>
      <c r="D66" s="21"/>
      <c r="E66" s="21"/>
      <c r="F66" s="26"/>
      <c r="G66" s="19"/>
      <c r="H66" s="21"/>
      <c r="J66" s="495">
        <v>36657.92</v>
      </c>
      <c r="K66" s="495">
        <v>36360.53</v>
      </c>
      <c r="L66" s="167"/>
      <c r="M66" s="167">
        <v>31890</v>
      </c>
      <c r="N66" s="167"/>
      <c r="O66" s="167">
        <v>0</v>
      </c>
      <c r="P66" s="184">
        <v>0</v>
      </c>
      <c r="Q66" s="72"/>
    </row>
    <row r="67" spans="1:17" s="16" customFormat="1" ht="9.75" customHeight="1">
      <c r="A67" s="22">
        <v>312001</v>
      </c>
      <c r="B67" s="14" t="s">
        <v>254</v>
      </c>
      <c r="C67" s="21"/>
      <c r="D67" s="21"/>
      <c r="E67" s="21"/>
      <c r="F67" s="26"/>
      <c r="G67" s="19"/>
      <c r="H67" s="21"/>
      <c r="J67" s="488">
        <v>23900</v>
      </c>
      <c r="K67" s="488">
        <v>22000</v>
      </c>
      <c r="L67" s="458">
        <v>0</v>
      </c>
      <c r="M67" s="458">
        <v>15000</v>
      </c>
      <c r="N67" s="458">
        <v>0</v>
      </c>
      <c r="O67" s="458">
        <v>0</v>
      </c>
      <c r="P67" s="617">
        <v>0</v>
      </c>
      <c r="Q67" s="72"/>
    </row>
    <row r="68" spans="1:17" s="16" customFormat="1" ht="9.75" customHeight="1">
      <c r="A68" s="42">
        <v>312001</v>
      </c>
      <c r="B68" s="589" t="s">
        <v>419</v>
      </c>
      <c r="C68" s="41">
        <v>80</v>
      </c>
      <c r="D68" s="12"/>
      <c r="E68" s="41">
        <v>80</v>
      </c>
      <c r="F68" s="26">
        <v>56</v>
      </c>
      <c r="G68" s="19">
        <f t="shared" si="7"/>
        <v>0.7</v>
      </c>
      <c r="H68" s="41">
        <v>56</v>
      </c>
      <c r="J68" s="485">
        <v>898.31</v>
      </c>
      <c r="K68" s="485">
        <v>2390.39</v>
      </c>
      <c r="L68" s="455">
        <v>0</v>
      </c>
      <c r="M68" s="455">
        <v>640</v>
      </c>
      <c r="N68" s="455">
        <v>640</v>
      </c>
      <c r="O68" s="455">
        <v>0</v>
      </c>
      <c r="P68" s="616">
        <v>0</v>
      </c>
      <c r="Q68" s="72"/>
    </row>
    <row r="69" spans="1:17" s="16" customFormat="1" ht="9.75" customHeight="1">
      <c r="A69" s="42">
        <v>312001</v>
      </c>
      <c r="B69" s="34" t="s">
        <v>338</v>
      </c>
      <c r="C69" s="41"/>
      <c r="D69" s="12"/>
      <c r="E69" s="41"/>
      <c r="F69" s="26"/>
      <c r="G69" s="19"/>
      <c r="H69" s="41"/>
      <c r="J69" s="485">
        <v>0</v>
      </c>
      <c r="K69" s="485">
        <v>117.6</v>
      </c>
      <c r="L69" s="455"/>
      <c r="M69" s="455">
        <v>0</v>
      </c>
      <c r="N69" s="455">
        <v>0</v>
      </c>
      <c r="O69" s="455">
        <v>0</v>
      </c>
      <c r="P69" s="616">
        <v>0</v>
      </c>
      <c r="Q69" s="72"/>
    </row>
    <row r="70" spans="1:17" s="16" customFormat="1" ht="10.5" customHeight="1">
      <c r="A70" s="22">
        <v>312001</v>
      </c>
      <c r="B70" s="14" t="s">
        <v>265</v>
      </c>
      <c r="C70" s="27"/>
      <c r="D70" s="12"/>
      <c r="E70" s="27"/>
      <c r="F70" s="26"/>
      <c r="G70" s="19"/>
      <c r="H70" s="27"/>
      <c r="J70" s="486">
        <v>2262.02</v>
      </c>
      <c r="K70" s="486">
        <v>0</v>
      </c>
      <c r="L70" s="456">
        <v>0</v>
      </c>
      <c r="M70" s="456">
        <v>0</v>
      </c>
      <c r="N70" s="456">
        <v>0</v>
      </c>
      <c r="O70" s="456">
        <v>0</v>
      </c>
      <c r="P70" s="618">
        <v>0</v>
      </c>
      <c r="Q70" s="72"/>
    </row>
    <row r="71" spans="1:17" s="16" customFormat="1" ht="10.5" customHeight="1">
      <c r="A71" s="22">
        <v>312001</v>
      </c>
      <c r="B71" s="586" t="s">
        <v>444</v>
      </c>
      <c r="C71" s="41"/>
      <c r="D71" s="12"/>
      <c r="E71" s="41"/>
      <c r="F71" s="26"/>
      <c r="G71" s="19"/>
      <c r="H71" s="41"/>
      <c r="J71" s="485">
        <v>0</v>
      </c>
      <c r="K71" s="485">
        <v>0</v>
      </c>
      <c r="L71" s="455">
        <v>0</v>
      </c>
      <c r="M71" s="455">
        <v>0</v>
      </c>
      <c r="N71" s="455">
        <v>0</v>
      </c>
      <c r="O71" s="455">
        <v>0</v>
      </c>
      <c r="P71" s="616">
        <v>0</v>
      </c>
      <c r="Q71" s="72"/>
    </row>
    <row r="72" spans="1:17" s="16" customFormat="1" ht="10.5" customHeight="1">
      <c r="A72" s="22">
        <v>312012</v>
      </c>
      <c r="B72" s="14" t="s">
        <v>161</v>
      </c>
      <c r="C72" s="17">
        <v>155</v>
      </c>
      <c r="D72" s="17">
        <v>155</v>
      </c>
      <c r="E72" s="17">
        <v>155</v>
      </c>
      <c r="F72" s="26">
        <v>80</v>
      </c>
      <c r="G72" s="19">
        <f>+F72/E72</f>
        <v>0.5161290322580645</v>
      </c>
      <c r="H72" s="17">
        <v>155</v>
      </c>
      <c r="J72" s="485">
        <v>202.62</v>
      </c>
      <c r="K72" s="485">
        <v>200.97</v>
      </c>
      <c r="L72" s="455">
        <v>200</v>
      </c>
      <c r="M72" s="455">
        <v>201</v>
      </c>
      <c r="N72" s="455">
        <v>201</v>
      </c>
      <c r="O72" s="455">
        <v>201</v>
      </c>
      <c r="P72" s="616">
        <v>201.3</v>
      </c>
      <c r="Q72" s="72"/>
    </row>
    <row r="73" spans="1:17" s="16" customFormat="1" ht="10.5" customHeight="1">
      <c r="A73" s="22">
        <v>312012</v>
      </c>
      <c r="B73" s="14" t="s">
        <v>162</v>
      </c>
      <c r="C73" s="52">
        <v>158</v>
      </c>
      <c r="D73" s="53">
        <v>158</v>
      </c>
      <c r="E73" s="52">
        <v>158</v>
      </c>
      <c r="F73" s="26">
        <v>126</v>
      </c>
      <c r="G73" s="19">
        <f>+F73/E73</f>
        <v>0.7974683544303798</v>
      </c>
      <c r="H73" s="52">
        <v>158</v>
      </c>
      <c r="J73" s="496">
        <v>32.17</v>
      </c>
      <c r="K73" s="496">
        <v>26.31</v>
      </c>
      <c r="L73" s="465">
        <v>32</v>
      </c>
      <c r="M73" s="628">
        <v>26</v>
      </c>
      <c r="N73" s="465">
        <v>32</v>
      </c>
      <c r="O73" s="465">
        <v>32</v>
      </c>
      <c r="P73" s="619">
        <v>32</v>
      </c>
      <c r="Q73" s="72"/>
    </row>
    <row r="74" spans="1:17" s="16" customFormat="1" ht="10.5" customHeight="1">
      <c r="A74" s="22">
        <v>312012</v>
      </c>
      <c r="B74" s="51" t="s">
        <v>163</v>
      </c>
      <c r="C74" s="20">
        <v>300</v>
      </c>
      <c r="D74" s="20"/>
      <c r="E74" s="20">
        <v>300</v>
      </c>
      <c r="F74" s="26">
        <v>189</v>
      </c>
      <c r="G74" s="19">
        <f>+F74/E74</f>
        <v>0.63</v>
      </c>
      <c r="H74" s="20">
        <v>300</v>
      </c>
      <c r="J74" s="486">
        <v>64.43</v>
      </c>
      <c r="K74" s="486">
        <v>57.07</v>
      </c>
      <c r="L74" s="456">
        <v>64</v>
      </c>
      <c r="M74" s="456">
        <v>57</v>
      </c>
      <c r="N74" s="456">
        <v>57</v>
      </c>
      <c r="O74" s="456">
        <v>57</v>
      </c>
      <c r="P74" s="618">
        <v>57.11</v>
      </c>
      <c r="Q74" s="72"/>
    </row>
    <row r="75" spans="1:17" s="16" customFormat="1" ht="10.5" customHeight="1">
      <c r="A75" s="22">
        <v>312012</v>
      </c>
      <c r="B75" s="14" t="s">
        <v>160</v>
      </c>
      <c r="C75" s="17">
        <v>20</v>
      </c>
      <c r="D75" s="17">
        <v>20</v>
      </c>
      <c r="E75" s="17">
        <v>20</v>
      </c>
      <c r="F75" s="26">
        <v>3</v>
      </c>
      <c r="G75" s="19">
        <f>+F75/E75</f>
        <v>0.15</v>
      </c>
      <c r="H75" s="17">
        <v>20</v>
      </c>
      <c r="J75" s="485">
        <v>145.58</v>
      </c>
      <c r="K75" s="485">
        <v>20.24</v>
      </c>
      <c r="L75" s="455"/>
      <c r="M75" s="455">
        <v>0</v>
      </c>
      <c r="N75" s="455">
        <v>0</v>
      </c>
      <c r="O75" s="455">
        <v>0</v>
      </c>
      <c r="P75" s="616">
        <v>0</v>
      </c>
      <c r="Q75" s="72"/>
    </row>
    <row r="76" spans="1:17" s="16" customFormat="1" ht="13.5" customHeight="1" thickBot="1">
      <c r="A76" s="438" t="s">
        <v>3</v>
      </c>
      <c r="B76" s="241"/>
      <c r="C76" s="242">
        <f>+C58+C53+C51+C34+C21+C14+C6</f>
        <v>50538</v>
      </c>
      <c r="D76" s="242" t="e">
        <f>+D58+D53+D51+D34+D21+D14+D6</f>
        <v>#REF!</v>
      </c>
      <c r="E76" s="242">
        <f>+E58+E53+E51+E34+E21+E14+E6</f>
        <v>50538</v>
      </c>
      <c r="F76" s="243">
        <f>+F58+F53+F51+F34+F21+F14+F6</f>
        <v>42300</v>
      </c>
      <c r="G76" s="244">
        <f>+F76/E76</f>
        <v>0.836993945150184</v>
      </c>
      <c r="H76" s="242" t="e">
        <f>+H58+H53+H51+H34+H21+H14+H6</f>
        <v>#REF!</v>
      </c>
      <c r="I76" s="245"/>
      <c r="J76" s="497">
        <f aca="true" t="shared" si="8" ref="J76:P76">SUM(J6+J14+J21+J34+J51+J53+J58)</f>
        <v>245378.33999999997</v>
      </c>
      <c r="K76" s="497">
        <f t="shared" si="8"/>
        <v>224321.57</v>
      </c>
      <c r="L76" s="466">
        <f t="shared" si="8"/>
        <v>155159</v>
      </c>
      <c r="M76" s="466">
        <f t="shared" si="8"/>
        <v>223387</v>
      </c>
      <c r="N76" s="466">
        <f t="shared" si="8"/>
        <v>172405</v>
      </c>
      <c r="O76" s="466">
        <f t="shared" si="8"/>
        <v>166793</v>
      </c>
      <c r="P76" s="466">
        <f t="shared" si="8"/>
        <v>166823.15000000002</v>
      </c>
      <c r="Q76" s="72"/>
    </row>
    <row r="77" spans="1:17" s="16" customFormat="1" ht="12.75" thickBot="1" thickTop="1">
      <c r="A77" s="439"/>
      <c r="B77" s="434"/>
      <c r="C77" s="435"/>
      <c r="D77" s="435"/>
      <c r="E77" s="435"/>
      <c r="F77" s="435"/>
      <c r="G77" s="436"/>
      <c r="H77" s="435"/>
      <c r="I77" s="29"/>
      <c r="J77" s="437"/>
      <c r="K77" s="437"/>
      <c r="L77" s="442"/>
      <c r="M77" s="442"/>
      <c r="N77" s="442"/>
      <c r="O77" s="442"/>
      <c r="P77" s="442"/>
      <c r="Q77" s="72"/>
    </row>
    <row r="78" spans="1:17" s="16" customFormat="1" ht="34.5" thickTop="1">
      <c r="A78" s="212" t="s">
        <v>20</v>
      </c>
      <c r="B78" s="213"/>
      <c r="C78" s="214" t="s">
        <v>38</v>
      </c>
      <c r="D78" s="214" t="s">
        <v>28</v>
      </c>
      <c r="E78" s="211" t="s">
        <v>39</v>
      </c>
      <c r="F78" s="214" t="s">
        <v>37</v>
      </c>
      <c r="G78" s="215"/>
      <c r="H78" s="211" t="s">
        <v>61</v>
      </c>
      <c r="I78" s="210"/>
      <c r="J78" s="259" t="s">
        <v>334</v>
      </c>
      <c r="K78" s="259" t="s">
        <v>437</v>
      </c>
      <c r="L78" s="443" t="s">
        <v>310</v>
      </c>
      <c r="M78" s="207" t="s">
        <v>433</v>
      </c>
      <c r="N78" s="585" t="s">
        <v>434</v>
      </c>
      <c r="O78" s="585" t="s">
        <v>435</v>
      </c>
      <c r="P78" s="585" t="s">
        <v>436</v>
      </c>
      <c r="Q78" s="72"/>
    </row>
    <row r="79" spans="1:17" s="16" customFormat="1" ht="11.25">
      <c r="A79" s="350" t="s">
        <v>119</v>
      </c>
      <c r="B79" s="227"/>
      <c r="C79" s="351" t="s">
        <v>0</v>
      </c>
      <c r="D79" s="351" t="s">
        <v>0</v>
      </c>
      <c r="E79" s="351"/>
      <c r="F79" s="351" t="s">
        <v>0</v>
      </c>
      <c r="G79" s="352"/>
      <c r="H79" s="239"/>
      <c r="I79" s="231"/>
      <c r="J79" s="501">
        <f>SUM(J80:J81)</f>
        <v>57.28</v>
      </c>
      <c r="K79" s="501">
        <f aca="true" t="shared" si="9" ref="K79:P79">SUM(K80:K81)</f>
        <v>405</v>
      </c>
      <c r="L79" s="467">
        <f>SUM(L80:L81)</f>
        <v>0</v>
      </c>
      <c r="M79" s="467">
        <f>SUM(M80:M81)</f>
        <v>3000</v>
      </c>
      <c r="N79" s="467">
        <f t="shared" si="9"/>
        <v>750</v>
      </c>
      <c r="O79" s="467">
        <f t="shared" si="9"/>
        <v>0</v>
      </c>
      <c r="P79" s="467">
        <f t="shared" si="9"/>
        <v>0</v>
      </c>
      <c r="Q79" s="72"/>
    </row>
    <row r="80" spans="1:19" s="16" customFormat="1" ht="11.25">
      <c r="A80" s="13">
        <v>231</v>
      </c>
      <c r="B80" s="14" t="s">
        <v>114</v>
      </c>
      <c r="C80" s="17">
        <v>420</v>
      </c>
      <c r="D80" s="17">
        <v>387</v>
      </c>
      <c r="E80" s="18">
        <f>+C80</f>
        <v>420</v>
      </c>
      <c r="F80" s="18">
        <v>318</v>
      </c>
      <c r="G80" s="19">
        <f>+F80/E80</f>
        <v>0.7571428571428571</v>
      </c>
      <c r="H80" s="18">
        <f>+C80+145</f>
        <v>565</v>
      </c>
      <c r="J80" s="495"/>
      <c r="K80" s="495"/>
      <c r="L80" s="167"/>
      <c r="M80" s="627">
        <v>2500</v>
      </c>
      <c r="N80" s="167"/>
      <c r="O80" s="167"/>
      <c r="P80" s="167"/>
      <c r="Q80" s="72"/>
      <c r="S80" s="72"/>
    </row>
    <row r="81" spans="1:17" s="16" customFormat="1" ht="11.25">
      <c r="A81" s="23">
        <v>233001</v>
      </c>
      <c r="B81" s="24" t="s">
        <v>115</v>
      </c>
      <c r="C81" s="25">
        <v>529</v>
      </c>
      <c r="D81" s="25">
        <v>437</v>
      </c>
      <c r="E81" s="18">
        <f>+C81</f>
        <v>529</v>
      </c>
      <c r="F81" s="26">
        <v>128</v>
      </c>
      <c r="G81" s="19">
        <f>+F81/E81</f>
        <v>0.24196597353497165</v>
      </c>
      <c r="H81" s="18">
        <v>150</v>
      </c>
      <c r="J81" s="495">
        <v>57.28</v>
      </c>
      <c r="K81" s="495">
        <v>405</v>
      </c>
      <c r="L81" s="167">
        <v>0</v>
      </c>
      <c r="M81" s="167">
        <v>500</v>
      </c>
      <c r="N81" s="167">
        <v>750</v>
      </c>
      <c r="O81" s="167">
        <v>0</v>
      </c>
      <c r="P81" s="167">
        <v>0</v>
      </c>
      <c r="Q81" s="421"/>
    </row>
    <row r="82" spans="1:17" s="16" customFormat="1" ht="11.25">
      <c r="A82" s="353" t="s">
        <v>120</v>
      </c>
      <c r="B82" s="354"/>
      <c r="C82" s="355"/>
      <c r="D82" s="355"/>
      <c r="E82" s="356"/>
      <c r="F82" s="357"/>
      <c r="G82" s="230"/>
      <c r="H82" s="356"/>
      <c r="I82" s="231"/>
      <c r="J82" s="501">
        <f>SUM(J83:J85)</f>
        <v>75531.67</v>
      </c>
      <c r="K82" s="501">
        <f aca="true" t="shared" si="10" ref="K82:P82">SUM(K83:K85)</f>
        <v>0</v>
      </c>
      <c r="L82" s="467">
        <f>SUM(L83:L85)</f>
        <v>403641</v>
      </c>
      <c r="M82" s="467">
        <f>SUM(M83:M85)</f>
        <v>281771</v>
      </c>
      <c r="N82" s="467">
        <f t="shared" si="10"/>
        <v>30158</v>
      </c>
      <c r="O82" s="467">
        <f t="shared" si="10"/>
        <v>0</v>
      </c>
      <c r="P82" s="467">
        <f t="shared" si="10"/>
        <v>0</v>
      </c>
      <c r="Q82" s="72"/>
    </row>
    <row r="83" spans="1:17" s="16" customFormat="1" ht="11.25">
      <c r="A83" s="22" t="s">
        <v>135</v>
      </c>
      <c r="B83" s="14" t="s">
        <v>252</v>
      </c>
      <c r="C83" s="20"/>
      <c r="D83" s="21"/>
      <c r="E83" s="18">
        <v>200</v>
      </c>
      <c r="F83" s="18">
        <v>200</v>
      </c>
      <c r="G83" s="19">
        <f>+F83/E83</f>
        <v>1</v>
      </c>
      <c r="H83" s="18">
        <f>+E83</f>
        <v>200</v>
      </c>
      <c r="J83" s="495">
        <v>62067.38</v>
      </c>
      <c r="K83" s="495">
        <v>0</v>
      </c>
      <c r="L83" s="167"/>
      <c r="M83" s="167"/>
      <c r="N83" s="167"/>
      <c r="O83" s="167"/>
      <c r="P83" s="167"/>
      <c r="Q83" s="72"/>
    </row>
    <row r="84" spans="1:17" s="16" customFormat="1" ht="11.25">
      <c r="A84" s="22">
        <v>322</v>
      </c>
      <c r="B84" s="14" t="s">
        <v>362</v>
      </c>
      <c r="C84" s="26"/>
      <c r="D84" s="12"/>
      <c r="E84" s="26"/>
      <c r="F84" s="26"/>
      <c r="G84" s="19"/>
      <c r="H84" s="26">
        <v>468</v>
      </c>
      <c r="J84" s="495">
        <v>0</v>
      </c>
      <c r="K84" s="495">
        <v>0</v>
      </c>
      <c r="L84" s="167">
        <v>403641</v>
      </c>
      <c r="M84" s="627">
        <v>281771</v>
      </c>
      <c r="N84" s="167">
        <v>30158</v>
      </c>
      <c r="O84" s="167">
        <v>0</v>
      </c>
      <c r="P84" s="167">
        <v>0</v>
      </c>
      <c r="Q84" s="72"/>
    </row>
    <row r="85" spans="1:17" s="16" customFormat="1" ht="11.25">
      <c r="A85" s="22">
        <v>322001</v>
      </c>
      <c r="B85" s="14" t="s">
        <v>270</v>
      </c>
      <c r="C85" s="12"/>
      <c r="D85" s="12"/>
      <c r="E85" s="26"/>
      <c r="F85" s="26">
        <v>300</v>
      </c>
      <c r="G85" s="19"/>
      <c r="H85" s="26">
        <v>300</v>
      </c>
      <c r="J85" s="495">
        <v>13464.29</v>
      </c>
      <c r="K85" s="495">
        <v>0</v>
      </c>
      <c r="L85" s="167"/>
      <c r="M85" s="167"/>
      <c r="N85" s="167"/>
      <c r="O85" s="167"/>
      <c r="P85" s="167">
        <v>0</v>
      </c>
      <c r="Q85" s="72"/>
    </row>
    <row r="86" spans="1:17" s="16" customFormat="1" ht="12" thickBot="1">
      <c r="A86" s="240" t="s">
        <v>1</v>
      </c>
      <c r="B86" s="246"/>
      <c r="C86" s="247">
        <f>SUM(C80:C85)</f>
        <v>949</v>
      </c>
      <c r="D86" s="247">
        <f>SUM(D80:D85)</f>
        <v>824</v>
      </c>
      <c r="E86" s="247">
        <f>SUM(E80:E85)</f>
        <v>1149</v>
      </c>
      <c r="F86" s="247">
        <f>SUM(F80:F85)</f>
        <v>946</v>
      </c>
      <c r="G86" s="248"/>
      <c r="H86" s="247">
        <f>SUM(H80:H85)</f>
        <v>1683</v>
      </c>
      <c r="I86" s="245"/>
      <c r="J86" s="502">
        <f>SUM(J79+J82)</f>
        <v>75588.95</v>
      </c>
      <c r="K86" s="502">
        <f aca="true" t="shared" si="11" ref="K86:P86">SUM(K79+K82)</f>
        <v>405</v>
      </c>
      <c r="L86" s="473">
        <f>SUM(L79+L82)</f>
        <v>403641</v>
      </c>
      <c r="M86" s="473">
        <f>SUM(M79+M82)</f>
        <v>284771</v>
      </c>
      <c r="N86" s="473">
        <f t="shared" si="11"/>
        <v>30908</v>
      </c>
      <c r="O86" s="473">
        <f t="shared" si="11"/>
        <v>0</v>
      </c>
      <c r="P86" s="473">
        <f t="shared" si="11"/>
        <v>0</v>
      </c>
      <c r="Q86" s="72"/>
    </row>
    <row r="87" spans="1:17" s="16" customFormat="1" ht="12.75" thickBot="1" thickTop="1">
      <c r="A87" s="54"/>
      <c r="B87" s="55"/>
      <c r="C87" s="32"/>
      <c r="D87" s="32"/>
      <c r="E87" s="32"/>
      <c r="F87" s="32"/>
      <c r="G87" s="31"/>
      <c r="H87" s="32"/>
      <c r="J87" s="429"/>
      <c r="K87" s="429"/>
      <c r="L87" s="444"/>
      <c r="M87" s="444"/>
      <c r="N87" s="444"/>
      <c r="O87" s="444"/>
      <c r="P87" s="444"/>
      <c r="Q87" s="72"/>
    </row>
    <row r="88" spans="1:17" s="16" customFormat="1" ht="34.5" thickTop="1">
      <c r="A88" s="216" t="s">
        <v>117</v>
      </c>
      <c r="B88" s="217"/>
      <c r="C88" s="208" t="s">
        <v>38</v>
      </c>
      <c r="D88" s="208" t="s">
        <v>28</v>
      </c>
      <c r="E88" s="207" t="s">
        <v>39</v>
      </c>
      <c r="F88" s="208" t="s">
        <v>37</v>
      </c>
      <c r="G88" s="209"/>
      <c r="H88" s="207" t="s">
        <v>61</v>
      </c>
      <c r="I88" s="210"/>
      <c r="J88" s="259" t="s">
        <v>334</v>
      </c>
      <c r="K88" s="259" t="s">
        <v>437</v>
      </c>
      <c r="L88" s="443" t="s">
        <v>310</v>
      </c>
      <c r="M88" s="207" t="s">
        <v>433</v>
      </c>
      <c r="N88" s="585" t="s">
        <v>434</v>
      </c>
      <c r="O88" s="585" t="s">
        <v>435</v>
      </c>
      <c r="P88" s="585" t="s">
        <v>436</v>
      </c>
      <c r="Q88" s="72"/>
    </row>
    <row r="89" spans="1:17" s="16" customFormat="1" ht="9.75" customHeight="1">
      <c r="A89" s="350" t="s">
        <v>121</v>
      </c>
      <c r="B89" s="227"/>
      <c r="C89" s="357" t="s">
        <v>0</v>
      </c>
      <c r="D89" s="352"/>
      <c r="E89" s="357"/>
      <c r="F89" s="357"/>
      <c r="G89" s="230"/>
      <c r="H89" s="239"/>
      <c r="I89" s="231"/>
      <c r="J89" s="501">
        <f aca="true" t="shared" si="12" ref="J89:P89">SUM(J90:J92)</f>
        <v>17689.36</v>
      </c>
      <c r="K89" s="501">
        <f t="shared" si="12"/>
        <v>31842.88</v>
      </c>
      <c r="L89" s="467">
        <f t="shared" si="12"/>
        <v>9000</v>
      </c>
      <c r="M89" s="467">
        <f t="shared" si="12"/>
        <v>10974</v>
      </c>
      <c r="N89" s="467">
        <f t="shared" si="12"/>
        <v>9000</v>
      </c>
      <c r="O89" s="467">
        <f t="shared" si="12"/>
        <v>0</v>
      </c>
      <c r="P89" s="467">
        <f t="shared" si="12"/>
        <v>0</v>
      </c>
      <c r="Q89" s="72"/>
    </row>
    <row r="90" spans="1:17" s="16" customFormat="1" ht="9.75" customHeight="1">
      <c r="A90" s="22">
        <v>453</v>
      </c>
      <c r="B90" s="14" t="s">
        <v>324</v>
      </c>
      <c r="C90" s="12"/>
      <c r="D90" s="12"/>
      <c r="E90" s="26"/>
      <c r="F90" s="18"/>
      <c r="G90" s="56"/>
      <c r="H90" s="37"/>
      <c r="J90" s="495">
        <v>434.25</v>
      </c>
      <c r="K90" s="495">
        <v>349.05</v>
      </c>
      <c r="L90" s="167">
        <v>0</v>
      </c>
      <c r="M90" s="167">
        <v>1974</v>
      </c>
      <c r="N90" s="167">
        <v>0</v>
      </c>
      <c r="O90" s="167">
        <v>0</v>
      </c>
      <c r="P90" s="167">
        <v>0</v>
      </c>
      <c r="Q90" s="72"/>
    </row>
    <row r="91" spans="1:17" s="16" customFormat="1" ht="9.75" customHeight="1">
      <c r="A91" s="22">
        <v>453</v>
      </c>
      <c r="B91" s="14" t="s">
        <v>339</v>
      </c>
      <c r="C91" s="12"/>
      <c r="D91" s="12"/>
      <c r="E91" s="26"/>
      <c r="F91" s="18"/>
      <c r="G91" s="56"/>
      <c r="H91" s="37"/>
      <c r="J91" s="495">
        <v>490.27</v>
      </c>
      <c r="K91" s="495">
        <v>560.25</v>
      </c>
      <c r="L91" s="167">
        <v>9000</v>
      </c>
      <c r="M91" s="167">
        <v>9000</v>
      </c>
      <c r="N91" s="167">
        <v>9000</v>
      </c>
      <c r="O91" s="167">
        <v>0</v>
      </c>
      <c r="P91" s="167">
        <v>0</v>
      </c>
      <c r="Q91" s="72"/>
    </row>
    <row r="92" spans="1:17" s="16" customFormat="1" ht="9.75" customHeight="1">
      <c r="A92" s="22">
        <v>454001</v>
      </c>
      <c r="B92" s="14" t="s">
        <v>116</v>
      </c>
      <c r="C92" s="43">
        <v>2782</v>
      </c>
      <c r="D92" s="12"/>
      <c r="E92" s="26">
        <f>1248+C92</f>
        <v>4030</v>
      </c>
      <c r="F92" s="18">
        <v>2448</v>
      </c>
      <c r="G92" s="56">
        <f>+F92/E92</f>
        <v>0.6074441687344914</v>
      </c>
      <c r="H92" s="37">
        <v>4030</v>
      </c>
      <c r="I92" s="39"/>
      <c r="J92" s="495">
        <v>16764.84</v>
      </c>
      <c r="K92" s="495">
        <v>30933.58</v>
      </c>
      <c r="L92" s="167"/>
      <c r="M92" s="167"/>
      <c r="N92" s="167"/>
      <c r="O92" s="167"/>
      <c r="P92" s="167"/>
      <c r="Q92" s="72"/>
    </row>
    <row r="93" spans="1:17" s="16" customFormat="1" ht="9.75" customHeight="1">
      <c r="A93" s="358" t="s">
        <v>126</v>
      </c>
      <c r="B93" s="227"/>
      <c r="C93" s="359"/>
      <c r="D93" s="352"/>
      <c r="E93" s="356"/>
      <c r="F93" s="356"/>
      <c r="G93" s="360"/>
      <c r="H93" s="229"/>
      <c r="I93" s="231"/>
      <c r="J93" s="503">
        <f aca="true" t="shared" si="13" ref="J93:P93">SUM(J94:J95)</f>
        <v>0</v>
      </c>
      <c r="K93" s="503">
        <f t="shared" si="13"/>
        <v>0</v>
      </c>
      <c r="L93" s="468">
        <f t="shared" si="13"/>
        <v>13000</v>
      </c>
      <c r="M93" s="468">
        <f t="shared" si="13"/>
        <v>26426</v>
      </c>
      <c r="N93" s="468">
        <f t="shared" si="13"/>
        <v>0</v>
      </c>
      <c r="O93" s="468">
        <f t="shared" si="13"/>
        <v>0</v>
      </c>
      <c r="P93" s="468">
        <f t="shared" si="13"/>
        <v>0</v>
      </c>
      <c r="Q93" s="72"/>
    </row>
    <row r="94" spans="1:17" s="16" customFormat="1" ht="9.75" customHeight="1">
      <c r="A94" s="22">
        <v>513001</v>
      </c>
      <c r="B94" s="14" t="s">
        <v>369</v>
      </c>
      <c r="C94" s="20">
        <v>39</v>
      </c>
      <c r="D94" s="12"/>
      <c r="E94" s="18">
        <f>+C94</f>
        <v>39</v>
      </c>
      <c r="F94" s="18">
        <v>39</v>
      </c>
      <c r="G94" s="56">
        <f>+F94/E94</f>
        <v>1</v>
      </c>
      <c r="H94" s="37">
        <v>39</v>
      </c>
      <c r="J94" s="495"/>
      <c r="K94" s="495"/>
      <c r="L94" s="167">
        <v>13000</v>
      </c>
      <c r="M94" s="167">
        <v>26426</v>
      </c>
      <c r="N94" s="167">
        <v>0</v>
      </c>
      <c r="O94" s="167">
        <v>0</v>
      </c>
      <c r="P94" s="167">
        <v>0</v>
      </c>
      <c r="Q94" s="72"/>
    </row>
    <row r="95" spans="1:17" s="16" customFormat="1" ht="9.75" customHeight="1">
      <c r="A95" s="22">
        <v>513002</v>
      </c>
      <c r="B95" s="14" t="s">
        <v>269</v>
      </c>
      <c r="C95" s="20"/>
      <c r="D95" s="12"/>
      <c r="E95" s="18"/>
      <c r="F95" s="18"/>
      <c r="G95" s="56"/>
      <c r="H95" s="37"/>
      <c r="J95" s="495"/>
      <c r="K95" s="495"/>
      <c r="L95" s="167">
        <v>0</v>
      </c>
      <c r="M95" s="167"/>
      <c r="N95" s="167">
        <v>0</v>
      </c>
      <c r="O95" s="167"/>
      <c r="P95" s="167"/>
      <c r="Q95" s="72"/>
    </row>
    <row r="96" spans="1:17" s="16" customFormat="1" ht="9.75" customHeight="1">
      <c r="A96" s="249" t="s">
        <v>117</v>
      </c>
      <c r="B96" s="250"/>
      <c r="C96" s="251">
        <f>SUM(C90:C95)</f>
        <v>2821</v>
      </c>
      <c r="D96" s="251">
        <f>SUM(D90:D95)</f>
        <v>0</v>
      </c>
      <c r="E96" s="251">
        <f>SUM(E90:E95)</f>
        <v>4069</v>
      </c>
      <c r="F96" s="251">
        <f>SUM(F90:F95)</f>
        <v>2487</v>
      </c>
      <c r="G96" s="252">
        <f>+F96/E96</f>
        <v>0.6112066846891128</v>
      </c>
      <c r="H96" s="251">
        <f>SUM(H90:H95)</f>
        <v>4069</v>
      </c>
      <c r="I96" s="245"/>
      <c r="J96" s="504">
        <f aca="true" t="shared" si="14" ref="J96:P96">SUM(J89+J93)</f>
        <v>17689.36</v>
      </c>
      <c r="K96" s="504">
        <f t="shared" si="14"/>
        <v>31842.88</v>
      </c>
      <c r="L96" s="469">
        <f t="shared" si="14"/>
        <v>22000</v>
      </c>
      <c r="M96" s="469">
        <f t="shared" si="14"/>
        <v>37400</v>
      </c>
      <c r="N96" s="469">
        <f t="shared" si="14"/>
        <v>9000</v>
      </c>
      <c r="O96" s="469">
        <f t="shared" si="14"/>
        <v>0</v>
      </c>
      <c r="P96" s="469">
        <f t="shared" si="14"/>
        <v>0</v>
      </c>
      <c r="Q96" s="72"/>
    </row>
    <row r="97" spans="1:17" s="16" customFormat="1" ht="11.25">
      <c r="A97" s="36"/>
      <c r="B97" s="14"/>
      <c r="C97" s="45"/>
      <c r="D97" s="45"/>
      <c r="E97" s="37"/>
      <c r="F97" s="57"/>
      <c r="G97" s="19"/>
      <c r="H97" s="37"/>
      <c r="J97" s="505"/>
      <c r="K97" s="505"/>
      <c r="L97" s="470"/>
      <c r="M97" s="470"/>
      <c r="N97" s="470"/>
      <c r="O97" s="470"/>
      <c r="P97" s="470"/>
      <c r="Q97" s="72"/>
    </row>
    <row r="98" spans="1:17" s="16" customFormat="1" ht="15">
      <c r="A98" s="218" t="s">
        <v>21</v>
      </c>
      <c r="B98" s="219"/>
      <c r="C98" s="220" t="e">
        <f>+#REF!</f>
        <v>#REF!</v>
      </c>
      <c r="D98" s="220" t="e">
        <f>+#REF!</f>
        <v>#REF!</v>
      </c>
      <c r="E98" s="220" t="e">
        <f>+#REF!</f>
        <v>#REF!</v>
      </c>
      <c r="F98" s="220" t="e">
        <f>+#REF!</f>
        <v>#REF!</v>
      </c>
      <c r="G98" s="221" t="e">
        <f>+F98/E98</f>
        <v>#REF!</v>
      </c>
      <c r="H98" s="220" t="e">
        <f>+#REF!</f>
        <v>#REF!</v>
      </c>
      <c r="I98" s="222"/>
      <c r="J98" s="506">
        <f aca="true" t="shared" si="15" ref="J98:P98">J76</f>
        <v>245378.33999999997</v>
      </c>
      <c r="K98" s="506">
        <f t="shared" si="15"/>
        <v>224321.57</v>
      </c>
      <c r="L98" s="471">
        <f t="shared" si="15"/>
        <v>155159</v>
      </c>
      <c r="M98" s="471">
        <f t="shared" si="15"/>
        <v>223387</v>
      </c>
      <c r="N98" s="471">
        <f t="shared" si="15"/>
        <v>172405</v>
      </c>
      <c r="O98" s="471">
        <f t="shared" si="15"/>
        <v>166793</v>
      </c>
      <c r="P98" s="471">
        <f t="shared" si="15"/>
        <v>166823.15000000002</v>
      </c>
      <c r="Q98" s="72"/>
    </row>
    <row r="99" spans="1:17" s="16" customFormat="1" ht="15">
      <c r="A99" s="218" t="s">
        <v>20</v>
      </c>
      <c r="B99" s="219"/>
      <c r="C99" s="220" t="e">
        <f>+#REF!</f>
        <v>#REF!</v>
      </c>
      <c r="D99" s="220" t="e">
        <f>+#REF!</f>
        <v>#REF!</v>
      </c>
      <c r="E99" s="220" t="e">
        <f>+#REF!</f>
        <v>#REF!</v>
      </c>
      <c r="F99" s="220" t="e">
        <f>+#REF!</f>
        <v>#REF!</v>
      </c>
      <c r="G99" s="221" t="e">
        <f>+F99/E99</f>
        <v>#REF!</v>
      </c>
      <c r="H99" s="220" t="e">
        <f>+#REF!</f>
        <v>#REF!</v>
      </c>
      <c r="I99" s="222"/>
      <c r="J99" s="506">
        <f aca="true" t="shared" si="16" ref="J99:P99">J86</f>
        <v>75588.95</v>
      </c>
      <c r="K99" s="506">
        <f t="shared" si="16"/>
        <v>405</v>
      </c>
      <c r="L99" s="471">
        <f t="shared" si="16"/>
        <v>403641</v>
      </c>
      <c r="M99" s="471">
        <f t="shared" si="16"/>
        <v>284771</v>
      </c>
      <c r="N99" s="471">
        <f t="shared" si="16"/>
        <v>30908</v>
      </c>
      <c r="O99" s="471">
        <f t="shared" si="16"/>
        <v>0</v>
      </c>
      <c r="P99" s="471">
        <f t="shared" si="16"/>
        <v>0</v>
      </c>
      <c r="Q99" s="72"/>
    </row>
    <row r="100" spans="1:17" s="58" customFormat="1" ht="15">
      <c r="A100" s="218" t="s">
        <v>117</v>
      </c>
      <c r="B100" s="219"/>
      <c r="C100" s="220">
        <f>+C96</f>
        <v>2821</v>
      </c>
      <c r="D100" s="220">
        <f>+D96</f>
        <v>0</v>
      </c>
      <c r="E100" s="220">
        <f>+E96</f>
        <v>4069</v>
      </c>
      <c r="F100" s="220">
        <f>+F96</f>
        <v>2487</v>
      </c>
      <c r="G100" s="221">
        <f>+F100/E100</f>
        <v>0.6112066846891128</v>
      </c>
      <c r="H100" s="220">
        <f>+H96</f>
        <v>4069</v>
      </c>
      <c r="I100" s="223"/>
      <c r="J100" s="506">
        <f>J96</f>
        <v>17689.36</v>
      </c>
      <c r="K100" s="506">
        <f aca="true" t="shared" si="17" ref="K100:P100">K96</f>
        <v>31842.88</v>
      </c>
      <c r="L100" s="471">
        <f>L96</f>
        <v>22000</v>
      </c>
      <c r="M100" s="471">
        <f>M96</f>
        <v>37400</v>
      </c>
      <c r="N100" s="471">
        <f t="shared" si="17"/>
        <v>9000</v>
      </c>
      <c r="O100" s="471">
        <f t="shared" si="17"/>
        <v>0</v>
      </c>
      <c r="P100" s="471">
        <f t="shared" si="17"/>
        <v>0</v>
      </c>
      <c r="Q100" s="430"/>
    </row>
    <row r="101" spans="1:17" s="58" customFormat="1" ht="15">
      <c r="A101" s="362"/>
      <c r="B101" s="363"/>
      <c r="C101" s="364"/>
      <c r="D101" s="364"/>
      <c r="E101" s="364"/>
      <c r="F101" s="364"/>
      <c r="G101" s="221"/>
      <c r="H101" s="364"/>
      <c r="I101" s="223"/>
      <c r="J101" s="507"/>
      <c r="K101" s="507"/>
      <c r="L101" s="472"/>
      <c r="M101" s="472"/>
      <c r="N101" s="472"/>
      <c r="O101" s="472"/>
      <c r="P101" s="472"/>
      <c r="Q101" s="430"/>
    </row>
    <row r="102" spans="1:16" s="58" customFormat="1" ht="15.75" thickBot="1">
      <c r="A102" s="283" t="s">
        <v>22</v>
      </c>
      <c r="B102" s="284"/>
      <c r="C102" s="285" t="e">
        <f>+C99+C98+C100</f>
        <v>#REF!</v>
      </c>
      <c r="D102" s="285" t="e">
        <f>+D99+D98+D100</f>
        <v>#REF!</v>
      </c>
      <c r="E102" s="285" t="e">
        <f>+E99+E98+E100</f>
        <v>#REF!</v>
      </c>
      <c r="F102" s="285" t="e">
        <f>SUM(F98:F100)</f>
        <v>#REF!</v>
      </c>
      <c r="G102" s="286" t="e">
        <f>+F102/E102</f>
        <v>#REF!</v>
      </c>
      <c r="H102" s="285" t="e">
        <f>+H99+H98+H100+#REF!</f>
        <v>#REF!</v>
      </c>
      <c r="I102" s="287"/>
      <c r="J102" s="516">
        <f>SUM(J76+J86+J96)</f>
        <v>338656.64999999997</v>
      </c>
      <c r="K102" s="516">
        <f>SUM(K76+K86+K96)</f>
        <v>256569.45</v>
      </c>
      <c r="L102" s="474">
        <f>SUM(L98:L100)</f>
        <v>580800</v>
      </c>
      <c r="M102" s="474">
        <f>SUM(M98:M100)</f>
        <v>545558</v>
      </c>
      <c r="N102" s="474">
        <f>SUM(N98:N100)</f>
        <v>212313</v>
      </c>
      <c r="O102" s="474">
        <f>SUM(O98:O100)</f>
        <v>166793</v>
      </c>
      <c r="P102" s="474">
        <f>SUM(P98:P100)</f>
        <v>166823.15000000002</v>
      </c>
    </row>
    <row r="103" s="58" customFormat="1" ht="13.5" thickTop="1">
      <c r="A103" s="59"/>
    </row>
    <row r="104" s="58" customFormat="1" ht="12.75">
      <c r="A104" s="59"/>
    </row>
    <row r="105" spans="1:8" ht="15.75">
      <c r="A105" s="59"/>
      <c r="B105" s="60"/>
      <c r="C105" s="60"/>
      <c r="D105" s="60"/>
      <c r="E105" s="60"/>
      <c r="F105" s="61"/>
      <c r="H105" s="63"/>
    </row>
    <row r="116" spans="1:16" ht="12.75">
      <c r="A116" s="65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</row>
    <row r="117" spans="1:16" ht="12.75">
      <c r="A117" s="65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</row>
    <row r="118" spans="1:16" ht="12.75">
      <c r="A118" s="65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</row>
    <row r="119" spans="1:16" ht="12.75">
      <c r="A119" s="65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</row>
    <row r="120" spans="1:16" ht="12.75">
      <c r="A120" s="65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</row>
    <row r="121" spans="1:16" ht="12.75">
      <c r="A121" s="65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</row>
    <row r="122" spans="1:16" ht="12.75">
      <c r="A122" s="65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</row>
    <row r="123" spans="1:16" ht="12.75">
      <c r="A123" s="65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</row>
    <row r="124" spans="1:16" ht="12.75">
      <c r="A124" s="65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</row>
    <row r="125" spans="1:16" ht="12.75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</row>
    <row r="126" spans="1:16" ht="12.75">
      <c r="A126" s="65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</row>
    <row r="127" spans="1:16" ht="12.75">
      <c r="A127" s="65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</row>
    <row r="128" spans="1:16" ht="12.75">
      <c r="A128" s="65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</row>
    <row r="129" spans="1:16" ht="12.75">
      <c r="A129" s="65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</row>
    <row r="130" spans="1:16" ht="12.75">
      <c r="A130" s="65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</row>
    <row r="131" spans="1:16" ht="12.75">
      <c r="A131" s="65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</row>
    <row r="132" spans="1:16" ht="12.75">
      <c r="A132" s="65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</row>
    <row r="133" spans="1:16" ht="12.75">
      <c r="A133" s="65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</row>
    <row r="134" spans="1:16" ht="12.75">
      <c r="A134" s="65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</row>
    <row r="135" spans="1:16" ht="12.75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</row>
    <row r="136" spans="1:16" ht="12.7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</row>
    <row r="137" spans="1:16" ht="12.75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</row>
    <row r="138" spans="1:16" ht="12.75">
      <c r="A138" s="6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</row>
    <row r="139" spans="1:16" ht="12.75">
      <c r="A139" s="65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</row>
    <row r="140" spans="1:16" ht="12.75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</row>
    <row r="141" spans="1:16" ht="12.75">
      <c r="A141" s="65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</row>
    <row r="142" spans="1:16" ht="12.75">
      <c r="A142" s="65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</row>
    <row r="143" spans="1:16" ht="12.75">
      <c r="A143" s="65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</row>
    <row r="144" spans="1:16" ht="12.75">
      <c r="A144" s="65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</row>
    <row r="145" spans="1:16" ht="12.75">
      <c r="A145" s="65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</row>
    <row r="146" spans="1:16" ht="12.75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</row>
    <row r="147" spans="1:16" ht="12.75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</row>
    <row r="148" spans="1:16" ht="12.75">
      <c r="A148" s="65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</row>
    <row r="149" spans="1:16" ht="12.7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</row>
    <row r="150" spans="1:16" ht="12.75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</row>
    <row r="151" spans="1:16" ht="12.75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</row>
    <row r="152" spans="1:16" ht="12.75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</row>
    <row r="153" spans="1:16" ht="12.75">
      <c r="A153" s="65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</row>
    <row r="154" spans="1:16" ht="12.75">
      <c r="A154" s="65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</row>
    <row r="155" spans="1:16" ht="12.75">
      <c r="A155" s="65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</row>
    <row r="156" spans="1:16" ht="12.75">
      <c r="A156" s="65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</row>
    <row r="157" spans="1:16" ht="12.75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</row>
    <row r="158" spans="1:16" ht="12.75">
      <c r="A158" s="65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</row>
    <row r="159" spans="1:16" ht="12.75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</row>
    <row r="160" spans="1:16" ht="12.75">
      <c r="A160" s="65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</row>
    <row r="161" spans="1:16" ht="12.75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</row>
    <row r="162" spans="1:16" ht="12.75">
      <c r="A162" s="65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</row>
    <row r="163" spans="1:16" ht="12.75">
      <c r="A163" s="65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</row>
    <row r="164" spans="1:16" ht="12.75">
      <c r="A164" s="65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</row>
    <row r="165" spans="1:16" ht="12.75">
      <c r="A165" s="65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</row>
    <row r="166" spans="1:16" ht="12.75">
      <c r="A166" s="65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</row>
    <row r="167" spans="1:16" ht="12.75">
      <c r="A167" s="65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</row>
    <row r="168" spans="1:16" ht="12.75">
      <c r="A168" s="65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</row>
    <row r="169" spans="1:16" ht="12.75">
      <c r="A169" s="65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</row>
    <row r="170" spans="1:16" ht="12.75">
      <c r="A170" s="65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</row>
    <row r="171" spans="1:16" ht="12.75">
      <c r="A171" s="65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</row>
    <row r="172" spans="1:16" ht="12.75">
      <c r="A172" s="65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</row>
    <row r="173" spans="1:16" ht="12.75">
      <c r="A173" s="65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</row>
    <row r="174" spans="1:16" ht="12.75">
      <c r="A174" s="65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</row>
    <row r="175" spans="1:16" ht="12.75">
      <c r="A175" s="65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</row>
    <row r="176" spans="1:16" ht="12.75">
      <c r="A176" s="65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</row>
    <row r="177" spans="1:16" ht="12.75">
      <c r="A177" s="65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</row>
    <row r="178" spans="1:16" ht="12.75">
      <c r="A178" s="65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</row>
    <row r="179" spans="1:16" ht="12.75">
      <c r="A179" s="65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</row>
    <row r="180" spans="1:16" ht="12.75">
      <c r="A180" s="65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</row>
    <row r="181" spans="1:16" ht="12.75">
      <c r="A181" s="65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</row>
    <row r="182" spans="1:16" ht="12.75">
      <c r="A182" s="65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</row>
    <row r="183" spans="1:16" ht="12.75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</row>
    <row r="184" spans="1:16" ht="12.75">
      <c r="A184" s="65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</row>
    <row r="185" spans="1:16" ht="12.75">
      <c r="A185" s="65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</row>
    <row r="186" spans="1:16" ht="12.75">
      <c r="A186" s="65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</row>
    <row r="187" spans="1:16" ht="12.75">
      <c r="A187" s="65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</row>
    <row r="188" spans="1:16" ht="12.75">
      <c r="A188" s="65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</row>
    <row r="189" spans="1:16" ht="12.75">
      <c r="A189" s="65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</row>
    <row r="190" spans="1:16" ht="12.75">
      <c r="A190" s="65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</row>
    <row r="191" spans="1:16" ht="12.75">
      <c r="A191" s="65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</row>
    <row r="192" spans="1:16" ht="12.75">
      <c r="A192" s="65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</row>
    <row r="193" spans="1:16" ht="12.75">
      <c r="A193" s="65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</row>
    <row r="194" spans="1:16" ht="12.75">
      <c r="A194" s="65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</row>
    <row r="195" spans="1:16" ht="12.75">
      <c r="A195" s="6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</row>
    <row r="196" spans="1:16" ht="12.75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</row>
    <row r="197" spans="1:16" ht="12.75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</row>
    <row r="198" spans="1:16" ht="12.75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</row>
    <row r="199" spans="1:16" ht="12.75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</row>
    <row r="200" spans="1:16" ht="12.75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</row>
    <row r="201" spans="1:16" ht="12.75">
      <c r="A201" s="65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</row>
    <row r="202" spans="1:16" ht="12.75">
      <c r="A202" s="65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</row>
    <row r="203" spans="1:16" ht="12.75">
      <c r="A203" s="65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</row>
    <row r="204" spans="1:16" ht="12.75">
      <c r="A204" s="65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</row>
    <row r="205" spans="1:16" ht="12.75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</row>
    <row r="206" spans="1:16" ht="12.75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</row>
    <row r="207" spans="1:16" ht="12.75">
      <c r="A207" s="65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</row>
    <row r="208" spans="1:16" ht="12.75">
      <c r="A208" s="65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</row>
    <row r="209" spans="1:16" ht="12.75">
      <c r="A209" s="65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</row>
    <row r="210" spans="1:16" ht="12.75">
      <c r="A210" s="65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</row>
    <row r="211" spans="1:16" ht="12.75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</row>
    <row r="212" spans="1:16" ht="12.75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</row>
    <row r="213" spans="1:16" ht="12.75">
      <c r="A213" s="65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</row>
    <row r="214" spans="1:16" ht="12.75">
      <c r="A214" s="65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</row>
    <row r="215" spans="1:16" ht="12.75">
      <c r="A215" s="65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</row>
    <row r="216" spans="1:16" ht="12.75">
      <c r="A216" s="65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</row>
    <row r="217" spans="1:16" ht="12.75">
      <c r="A217" s="65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</row>
    <row r="218" spans="1:16" ht="12.75">
      <c r="A218" s="65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</row>
    <row r="219" spans="1:16" ht="12.75">
      <c r="A219" s="65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</row>
    <row r="220" spans="1:16" ht="12.75">
      <c r="A220" s="65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</row>
    <row r="221" spans="1:16" ht="12.75">
      <c r="A221" s="65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</row>
    <row r="222" spans="1:16" ht="12.75">
      <c r="A222" s="65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</row>
    <row r="223" spans="1:16" ht="12.75">
      <c r="A223" s="65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</row>
    <row r="224" spans="1:16" ht="12.75">
      <c r="A224" s="65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</row>
    <row r="225" spans="1:16" ht="12.75">
      <c r="A225" s="65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</row>
    <row r="226" spans="1:16" ht="12.75">
      <c r="A226" s="65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</row>
    <row r="227" spans="1:16" ht="12.75">
      <c r="A227" s="65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</row>
    <row r="228" spans="1:16" ht="12.75">
      <c r="A228" s="65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</row>
    <row r="229" spans="1:16" ht="12.75">
      <c r="A229" s="65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</row>
    <row r="230" spans="1:16" ht="12.75">
      <c r="A230" s="65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</row>
    <row r="231" spans="1:16" ht="12.75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</row>
    <row r="232" spans="1:16" ht="12.75">
      <c r="A232" s="65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</row>
    <row r="233" spans="1:16" ht="12.75">
      <c r="A233" s="65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</row>
    <row r="234" spans="1:16" ht="12.75">
      <c r="A234" s="65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</row>
    <row r="235" spans="1:16" ht="12.75">
      <c r="A235" s="65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</row>
    <row r="236" spans="1:16" ht="12.75">
      <c r="A236" s="65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</row>
    <row r="237" spans="1:16" ht="12.75">
      <c r="A237" s="65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</row>
    <row r="238" spans="1:16" ht="12.75">
      <c r="A238" s="65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</row>
    <row r="239" spans="1:16" ht="12.75">
      <c r="A239" s="65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</row>
    <row r="240" spans="1:16" ht="12.75">
      <c r="A240" s="65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</row>
    <row r="241" spans="1:16" ht="12.75">
      <c r="A241" s="65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</row>
    <row r="242" spans="1:16" ht="12.75">
      <c r="A242" s="65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</row>
    <row r="243" spans="1:16" ht="12.75">
      <c r="A243" s="65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</row>
    <row r="244" spans="1:16" ht="12.75">
      <c r="A244" s="65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</row>
    <row r="245" spans="1:16" ht="12.75">
      <c r="A245" s="65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</row>
    <row r="246" spans="1:16" ht="12.75">
      <c r="A246" s="65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</row>
    <row r="247" spans="1:16" ht="12.75">
      <c r="A247" s="65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</row>
    <row r="248" spans="1:16" ht="12.75">
      <c r="A248" s="65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</row>
    <row r="249" spans="1:16" ht="12.75">
      <c r="A249" s="65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</row>
    <row r="250" spans="1:16" ht="12.75">
      <c r="A250" s="65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</row>
    <row r="251" spans="1:16" ht="12.75">
      <c r="A251" s="65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</row>
    <row r="252" spans="1:16" ht="12.75">
      <c r="A252" s="65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</row>
    <row r="253" spans="1:16" ht="12.75">
      <c r="A253" s="65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</row>
    <row r="254" spans="1:16" ht="12.75">
      <c r="A254" s="65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</row>
    <row r="255" spans="1:16" ht="12.75">
      <c r="A255" s="65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</row>
    <row r="256" spans="1:16" ht="12.75">
      <c r="A256" s="65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</row>
    <row r="257" spans="1:16" ht="12.75">
      <c r="A257" s="65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</row>
    <row r="258" spans="1:16" ht="12.75">
      <c r="A258" s="65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</row>
    <row r="259" spans="1:16" ht="12.75">
      <c r="A259" s="65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</row>
    <row r="260" spans="1:16" ht="12.75">
      <c r="A260" s="65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</row>
    <row r="261" spans="1:16" ht="12.75">
      <c r="A261" s="65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</row>
    <row r="262" spans="1:16" ht="12.75">
      <c r="A262" s="65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</row>
    <row r="263" spans="1:16" ht="12.75">
      <c r="A263" s="65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</row>
    <row r="264" spans="1:16" ht="12.75">
      <c r="A264" s="65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</row>
    <row r="265" spans="1:16" ht="12.75">
      <c r="A265" s="65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</row>
    <row r="266" spans="1:16" ht="12.75">
      <c r="A266" s="65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</row>
    <row r="267" spans="1:16" ht="12.75">
      <c r="A267" s="65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</row>
    <row r="268" spans="1:16" ht="12.75">
      <c r="A268" s="65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</row>
    <row r="269" spans="1:16" ht="12.75">
      <c r="A269" s="65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</row>
    <row r="270" spans="1:16" ht="12.75">
      <c r="A270" s="65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</row>
    <row r="271" spans="1:16" ht="12.75">
      <c r="A271" s="65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</row>
    <row r="272" spans="1:16" ht="12.75">
      <c r="A272" s="65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</row>
    <row r="273" spans="1:16" ht="12.75">
      <c r="A273" s="65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</row>
    <row r="274" spans="1:16" ht="12.75">
      <c r="A274" s="65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</row>
    <row r="275" spans="1:16" ht="12.75">
      <c r="A275" s="65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</row>
    <row r="276" spans="1:16" ht="12.75">
      <c r="A276" s="65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</row>
    <row r="277" spans="1:16" ht="12.75">
      <c r="A277" s="65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</row>
    <row r="278" spans="1:16" ht="12.75">
      <c r="A278" s="65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</row>
    <row r="279" spans="1:16" ht="12.75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</row>
    <row r="280" spans="1:16" ht="12.75">
      <c r="A280" s="65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</row>
    <row r="281" spans="1:16" ht="12.75">
      <c r="A281" s="65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</row>
    <row r="282" spans="1:16" ht="12.75">
      <c r="A282" s="65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</row>
    <row r="283" spans="1:16" ht="12.75">
      <c r="A283" s="65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</row>
    <row r="284" spans="1:16" ht="12.75">
      <c r="A284" s="65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</row>
    <row r="285" spans="1:16" ht="12.75">
      <c r="A285" s="65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</row>
    <row r="286" spans="1:16" ht="12.75">
      <c r="A286" s="65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</row>
    <row r="287" spans="1:16" ht="12.75">
      <c r="A287" s="65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</row>
    <row r="288" spans="1:16" ht="12.75">
      <c r="A288" s="65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</row>
    <row r="289" spans="1:16" ht="12.75">
      <c r="A289" s="65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</row>
    <row r="290" spans="1:16" ht="12.75">
      <c r="A290" s="65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</row>
    <row r="291" spans="1:16" ht="12.75">
      <c r="A291" s="65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</row>
    <row r="292" spans="1:16" ht="12.75">
      <c r="A292" s="65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</row>
    <row r="293" spans="1:16" ht="12.75">
      <c r="A293" s="65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</row>
    <row r="294" spans="1:16" ht="12.75">
      <c r="A294" s="65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</row>
    <row r="295" spans="1:16" ht="12.75">
      <c r="A295" s="65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</row>
    <row r="296" spans="1:16" ht="12.75">
      <c r="A296" s="65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</row>
    <row r="297" spans="1:16" ht="12.75">
      <c r="A297" s="65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</row>
    <row r="298" spans="1:16" ht="12.75">
      <c r="A298" s="65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</row>
    <row r="299" spans="1:16" ht="12.75">
      <c r="A299" s="65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</row>
    <row r="300" spans="1:16" ht="12.75">
      <c r="A300" s="65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</row>
    <row r="301" spans="1:16" ht="12.75">
      <c r="A301" s="65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</row>
    <row r="302" spans="1:16" ht="12.75">
      <c r="A302" s="65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</row>
    <row r="303" spans="1:16" ht="12.75">
      <c r="A303" s="65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</row>
    <row r="304" spans="1:16" ht="12.75">
      <c r="A304" s="65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</row>
    <row r="305" spans="1:16" ht="12.75">
      <c r="A305" s="65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</row>
    <row r="306" spans="1:16" ht="12.75">
      <c r="A306" s="65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</row>
    <row r="307" spans="1:16" ht="12.75">
      <c r="A307" s="65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</row>
    <row r="308" spans="1:16" ht="12.75">
      <c r="A308" s="65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</row>
    <row r="309" spans="1:16" ht="12.75">
      <c r="A309" s="65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</row>
    <row r="310" spans="1:16" ht="12.75">
      <c r="A310" s="65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</row>
    <row r="311" spans="1:16" ht="12.75">
      <c r="A311" s="65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</row>
    <row r="312" spans="1:16" ht="12.75">
      <c r="A312" s="65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</row>
    <row r="313" spans="1:16" ht="12.75">
      <c r="A313" s="65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</row>
    <row r="314" spans="1:16" ht="12.75">
      <c r="A314" s="65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</row>
    <row r="315" spans="1:16" ht="12.75">
      <c r="A315" s="65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</row>
    <row r="316" spans="1:16" ht="12.75">
      <c r="A316" s="65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</row>
    <row r="317" spans="1:16" ht="12.75">
      <c r="A317" s="65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</row>
    <row r="318" spans="1:16" ht="12.75">
      <c r="A318" s="65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</row>
    <row r="319" spans="1:16" ht="12.75">
      <c r="A319" s="65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</row>
    <row r="320" spans="1:16" ht="12.75">
      <c r="A320" s="65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</row>
    <row r="321" spans="1:16" ht="12.75">
      <c r="A321" s="65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</row>
    <row r="322" spans="1:16" ht="12.75">
      <c r="A322" s="65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</row>
    <row r="323" spans="1:16" ht="12.75">
      <c r="A323" s="65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</row>
    <row r="324" spans="1:16" ht="12.75">
      <c r="A324" s="65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</row>
    <row r="325" spans="1:16" ht="12.75">
      <c r="A325" s="65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</row>
    <row r="326" spans="1:16" ht="12.75">
      <c r="A326" s="65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</row>
    <row r="327" spans="1:16" ht="12.75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</row>
    <row r="328" spans="1:16" ht="12.75">
      <c r="A328" s="65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</row>
    <row r="329" spans="1:16" ht="12.75">
      <c r="A329" s="65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</row>
    <row r="330" spans="1:16" ht="12.75">
      <c r="A330" s="65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</row>
    <row r="331" spans="1:16" ht="12.75">
      <c r="A331" s="65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</row>
    <row r="332" spans="1:16" ht="12.75">
      <c r="A332" s="65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</row>
    <row r="333" spans="1:16" ht="12.75">
      <c r="A333" s="65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</row>
    <row r="334" spans="1:16" ht="12.75">
      <c r="A334" s="65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</row>
    <row r="335" spans="1:16" ht="12.75">
      <c r="A335" s="65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</row>
    <row r="336" spans="1:16" ht="12.75">
      <c r="A336" s="65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</row>
    <row r="337" spans="1:16" ht="12.75">
      <c r="A337" s="65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</row>
    <row r="338" spans="1:16" ht="12.75">
      <c r="A338" s="65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</row>
    <row r="339" spans="1:16" ht="12.75">
      <c r="A339" s="65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</row>
    <row r="340" spans="1:16" ht="12.75">
      <c r="A340" s="65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</row>
    <row r="341" spans="1:16" ht="12.75">
      <c r="A341" s="65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</row>
    <row r="342" spans="1:16" ht="12.75">
      <c r="A342" s="65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</row>
    <row r="343" spans="1:16" ht="12.75">
      <c r="A343" s="65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</row>
    <row r="344" spans="1:16" ht="12.75">
      <c r="A344" s="65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</row>
    <row r="345" spans="1:16" ht="12.75">
      <c r="A345" s="65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</row>
    <row r="346" spans="1:16" ht="12.75">
      <c r="A346" s="65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</row>
    <row r="347" spans="1:16" ht="12.75">
      <c r="A347" s="65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</row>
    <row r="348" spans="1:16" ht="12.75">
      <c r="A348" s="65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</row>
    <row r="349" spans="1:16" ht="12.75">
      <c r="A349" s="65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</row>
    <row r="350" spans="1:16" ht="12.75">
      <c r="A350" s="65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</row>
    <row r="351" spans="1:16" ht="12.75">
      <c r="A351" s="65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</row>
    <row r="352" spans="1:16" ht="12.75">
      <c r="A352" s="65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</row>
    <row r="353" spans="1:16" ht="12.75">
      <c r="A353" s="65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</row>
    <row r="354" spans="1:16" ht="12.75">
      <c r="A354" s="65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</row>
    <row r="355" spans="1:16" ht="12.75">
      <c r="A355" s="65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</row>
    <row r="356" spans="1:16" ht="12.75">
      <c r="A356" s="65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</row>
    <row r="357" spans="1:16" ht="12.75">
      <c r="A357" s="65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</row>
    <row r="358" spans="1:16" ht="12.75">
      <c r="A358" s="65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</row>
    <row r="359" spans="1:16" ht="12.75">
      <c r="A359" s="65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</row>
    <row r="360" spans="1:16" ht="12.75">
      <c r="A360" s="65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</row>
    <row r="361" spans="1:16" ht="12.75">
      <c r="A361" s="65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</row>
    <row r="362" spans="1:16" ht="12.75">
      <c r="A362" s="65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</row>
    <row r="363" spans="1:16" ht="12.75">
      <c r="A363" s="65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</row>
    <row r="364" spans="1:16" ht="12.75">
      <c r="A364" s="65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</row>
    <row r="365" spans="1:16" ht="12.75">
      <c r="A365" s="65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</row>
    <row r="366" spans="1:16" ht="12.75">
      <c r="A366" s="65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</row>
    <row r="367" spans="1:16" ht="12.75">
      <c r="A367" s="65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</row>
    <row r="368" spans="1:16" ht="12.75">
      <c r="A368" s="65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</row>
    <row r="369" spans="1:16" ht="12.75">
      <c r="A369" s="65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</row>
    <row r="370" spans="1:16" ht="12.75">
      <c r="A370" s="65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</row>
    <row r="371" spans="1:16" ht="12.75">
      <c r="A371" s="65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</row>
    <row r="372" spans="1:16" ht="12.75">
      <c r="A372" s="65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</row>
    <row r="373" spans="1:16" ht="12.75">
      <c r="A373" s="65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</row>
    <row r="374" spans="1:16" ht="12.75">
      <c r="A374" s="65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</row>
    <row r="375" spans="1:16" ht="12.75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</row>
    <row r="376" spans="1:16" ht="12.75">
      <c r="A376" s="65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</row>
    <row r="377" spans="1:16" ht="12.75">
      <c r="A377" s="65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</row>
    <row r="378" spans="1:16" ht="12.75">
      <c r="A378" s="65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</row>
    <row r="379" spans="1:16" ht="12.75">
      <c r="A379" s="65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</row>
    <row r="380" spans="1:16" ht="12.75">
      <c r="A380" s="65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</row>
    <row r="381" spans="1:16" ht="12.75">
      <c r="A381" s="65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</row>
    <row r="382" spans="1:16" ht="12.75">
      <c r="A382" s="65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</row>
    <row r="383" spans="1:16" ht="12.75">
      <c r="A383" s="65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</row>
    <row r="384" spans="1:16" ht="12.75">
      <c r="A384" s="65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</row>
    <row r="385" spans="1:16" ht="12.75">
      <c r="A385" s="65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</row>
    <row r="386" spans="1:16" ht="12.75">
      <c r="A386" s="65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</row>
    <row r="387" spans="1:16" ht="12.75">
      <c r="A387" s="65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</row>
    <row r="388" spans="1:16" ht="12.75">
      <c r="A388" s="65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</row>
    <row r="389" spans="1:16" ht="12.75">
      <c r="A389" s="65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</row>
    <row r="390" spans="1:16" ht="12.75">
      <c r="A390" s="65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</row>
    <row r="391" spans="1:16" ht="12.75">
      <c r="A391" s="65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</row>
    <row r="392" spans="1:16" ht="12.75">
      <c r="A392" s="65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</row>
    <row r="393" spans="1:16" ht="12.75">
      <c r="A393" s="65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</row>
    <row r="394" spans="1:16" ht="12.75">
      <c r="A394" s="65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</row>
    <row r="395" spans="1:16" ht="12.75">
      <c r="A395" s="65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</row>
    <row r="396" spans="1:16" ht="12.75">
      <c r="A396" s="65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</row>
    <row r="397" spans="1:16" ht="12.75">
      <c r="A397" s="65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</row>
    <row r="398" spans="1:16" ht="12.75">
      <c r="A398" s="65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</row>
    <row r="399" spans="1:16" ht="12.75">
      <c r="A399" s="65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</row>
    <row r="400" spans="1:16" ht="12.75">
      <c r="A400" s="65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</row>
    <row r="401" spans="1:16" ht="12.75">
      <c r="A401" s="65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</row>
    <row r="402" spans="1:16" ht="12.75">
      <c r="A402" s="65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</row>
    <row r="403" spans="1:16" ht="12.75">
      <c r="A403" s="65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</row>
    <row r="404" spans="1:16" ht="12.75">
      <c r="A404" s="65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</row>
    <row r="405" spans="1:16" ht="12.75">
      <c r="A405" s="65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</row>
    <row r="406" spans="1:16" ht="12.75">
      <c r="A406" s="65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</row>
    <row r="407" spans="1:16" ht="12.75">
      <c r="A407" s="65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</row>
    <row r="408" spans="1:16" ht="12.75">
      <c r="A408" s="65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</row>
    <row r="409" spans="1:16" ht="12.75">
      <c r="A409" s="65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</row>
    <row r="410" spans="1:16" ht="12.75">
      <c r="A410" s="65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</row>
    <row r="411" spans="1:16" ht="12.75">
      <c r="A411" s="65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</row>
    <row r="412" spans="1:16" ht="12.75">
      <c r="A412" s="65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</row>
    <row r="413" spans="1:16" ht="12.75">
      <c r="A413" s="65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</row>
    <row r="414" spans="1:16" ht="12.75">
      <c r="A414" s="65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</row>
    <row r="415" spans="1:16" ht="12.75">
      <c r="A415" s="65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</row>
    <row r="416" spans="1:16" ht="12.75">
      <c r="A416" s="65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</row>
    <row r="417" spans="1:16" ht="12.75">
      <c r="A417" s="65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</row>
    <row r="418" spans="1:16" ht="12.75">
      <c r="A418" s="65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</row>
    <row r="419" spans="1:16" ht="12.75">
      <c r="A419" s="65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</row>
    <row r="420" spans="1:16" ht="12.75">
      <c r="A420" s="65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</row>
    <row r="421" spans="1:16" ht="12.75">
      <c r="A421" s="65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</row>
    <row r="422" spans="1:16" ht="12.75">
      <c r="A422" s="65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</row>
    <row r="423" spans="1:16" ht="12.75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</row>
    <row r="424" spans="1:16" ht="12.75">
      <c r="A424" s="65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</row>
    <row r="425" spans="1:16" ht="12.75">
      <c r="A425" s="65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</row>
    <row r="426" spans="1:16" ht="12.75">
      <c r="A426" s="65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</row>
    <row r="427" spans="1:16" ht="12.75">
      <c r="A427" s="65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</row>
    <row r="428" spans="1:16" ht="12.75">
      <c r="A428" s="65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</row>
    <row r="429" spans="1:16" ht="12.75">
      <c r="A429" s="65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</row>
    <row r="430" spans="1:16" ht="12.75">
      <c r="A430" s="65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</row>
    <row r="431" spans="1:16" ht="12.75">
      <c r="A431" s="65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</row>
    <row r="432" spans="1:16" ht="12.75">
      <c r="A432" s="65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</row>
    <row r="433" spans="1:16" ht="12.75">
      <c r="A433" s="65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</row>
    <row r="434" spans="1:16" ht="12.75">
      <c r="A434" s="65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</row>
    <row r="435" spans="1:16" ht="12.75">
      <c r="A435" s="65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</row>
    <row r="436" spans="1:16" ht="12.75">
      <c r="A436" s="65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</row>
    <row r="437" spans="1:16" ht="12.75">
      <c r="A437" s="65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</row>
    <row r="438" spans="1:16" ht="12.75">
      <c r="A438" s="65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</row>
    <row r="439" spans="1:16" ht="12.75">
      <c r="A439" s="65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</row>
    <row r="440" spans="1:16" ht="12.75">
      <c r="A440" s="65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</row>
    <row r="441" spans="1:16" ht="12.75">
      <c r="A441" s="65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</row>
    <row r="442" spans="1:16" ht="12.75">
      <c r="A442" s="65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</row>
    <row r="443" spans="1:16" ht="12.75">
      <c r="A443" s="65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</row>
    <row r="444" spans="1:16" ht="12.75">
      <c r="A444" s="65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</row>
    <row r="445" spans="1:16" ht="12.75">
      <c r="A445" s="65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</row>
    <row r="446" spans="1:16" ht="12.75">
      <c r="A446" s="65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</row>
    <row r="447" spans="1:16" ht="12.75">
      <c r="A447" s="65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</row>
    <row r="448" spans="1:16" ht="12.75">
      <c r="A448" s="65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</row>
    <row r="449" spans="1:16" ht="12.75">
      <c r="A449" s="65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</row>
    <row r="450" spans="1:16" ht="12.75">
      <c r="A450" s="65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</row>
    <row r="451" spans="1:16" ht="12.75">
      <c r="A451" s="65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</row>
    <row r="452" spans="1:16" ht="12.75">
      <c r="A452" s="65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</row>
    <row r="453" spans="1:16" ht="12.75">
      <c r="A453" s="65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</row>
    <row r="454" spans="1:16" ht="12.75">
      <c r="A454" s="65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</row>
    <row r="455" spans="1:16" ht="12.75">
      <c r="A455" s="65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</row>
    <row r="456" spans="1:16" ht="12.75">
      <c r="A456" s="65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</row>
    <row r="457" spans="1:16" ht="12.75">
      <c r="A457" s="65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</row>
    <row r="458" spans="1:16" ht="12.75">
      <c r="A458" s="65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</row>
    <row r="459" spans="1:16" ht="12.75">
      <c r="A459" s="65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</row>
    <row r="460" spans="1:16" ht="12.75">
      <c r="A460" s="65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</row>
    <row r="461" spans="1:16" ht="12.75">
      <c r="A461" s="65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</row>
    <row r="462" spans="1:16" ht="12.75">
      <c r="A462" s="65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</row>
    <row r="463" spans="1:16" ht="12.75">
      <c r="A463" s="65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</row>
    <row r="464" spans="1:16" ht="12.75">
      <c r="A464" s="65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</row>
    <row r="465" spans="1:16" ht="12.75">
      <c r="A465" s="65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</row>
    <row r="466" spans="1:16" ht="12.75">
      <c r="A466" s="65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</row>
    <row r="467" spans="1:16" ht="12.75">
      <c r="A467" s="65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</row>
    <row r="468" spans="1:16" ht="12.75">
      <c r="A468" s="65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</row>
    <row r="469" spans="1:16" ht="12.75">
      <c r="A469" s="65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</row>
    <row r="470" spans="1:16" ht="12.75">
      <c r="A470" s="65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</row>
    <row r="471" spans="1:16" ht="12.75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</row>
    <row r="472" spans="1:16" ht="12.75">
      <c r="A472" s="65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</row>
    <row r="473" spans="1:16" ht="12.75">
      <c r="A473" s="65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</row>
    <row r="474" spans="1:16" ht="12.75">
      <c r="A474" s="65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</row>
    <row r="475" spans="1:16" ht="12.75">
      <c r="A475" s="65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</row>
    <row r="476" spans="1:16" ht="12.75">
      <c r="A476" s="65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</row>
    <row r="477" spans="1:16" ht="12.75">
      <c r="A477" s="65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</row>
    <row r="478" spans="1:16" ht="12.75">
      <c r="A478" s="65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</row>
    <row r="479" spans="1:16" ht="12.75">
      <c r="A479" s="65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</row>
    <row r="480" spans="1:16" ht="12.75">
      <c r="A480" s="65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</row>
    <row r="481" spans="1:16" ht="12.75">
      <c r="A481" s="65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</row>
    <row r="482" spans="1:16" ht="12.75">
      <c r="A482" s="65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</row>
    <row r="483" spans="1:16" ht="12.75">
      <c r="A483" s="65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</row>
    <row r="484" spans="1:16" ht="12.75">
      <c r="A484" s="65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</row>
    <row r="485" spans="1:16" ht="12.75">
      <c r="A485" s="65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</row>
    <row r="486" spans="1:16" ht="12.75">
      <c r="A486" s="65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</row>
    <row r="487" spans="1:16" ht="12.75">
      <c r="A487" s="65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</row>
    <row r="488" spans="1:16" ht="12.75">
      <c r="A488" s="65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</row>
    <row r="489" spans="1:16" ht="12.75">
      <c r="A489" s="65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</row>
    <row r="490" spans="1:16" ht="12.75">
      <c r="A490" s="65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</row>
    <row r="491" spans="1:16" ht="12.75">
      <c r="A491" s="65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</row>
    <row r="492" spans="1:16" ht="12.75">
      <c r="A492" s="65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</row>
    <row r="493" spans="1:16" ht="12.75">
      <c r="A493" s="65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</row>
    <row r="494" spans="1:16" ht="12.75">
      <c r="A494" s="65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</row>
    <row r="495" spans="1:16" ht="12.75">
      <c r="A495" s="65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</row>
    <row r="496" spans="1:16" ht="12.75">
      <c r="A496" s="65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</row>
    <row r="497" spans="1:16" ht="12.75">
      <c r="A497" s="65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</row>
    <row r="498" spans="1:16" ht="12.75">
      <c r="A498" s="65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</row>
    <row r="499" spans="1:16" ht="12.75">
      <c r="A499" s="65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</row>
    <row r="500" spans="1:16" ht="12.75">
      <c r="A500" s="65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</row>
    <row r="501" spans="1:16" ht="12.75">
      <c r="A501" s="65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</row>
    <row r="502" spans="1:16" ht="12.75">
      <c r="A502" s="65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</row>
    <row r="503" spans="1:16" ht="12.75">
      <c r="A503" s="65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</row>
    <row r="504" spans="1:16" ht="12.75">
      <c r="A504" s="65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</row>
    <row r="505" spans="1:16" ht="12.75">
      <c r="A505" s="65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</row>
    <row r="506" spans="1:16" ht="12.75">
      <c r="A506" s="65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</row>
    <row r="507" spans="1:16" ht="12.75">
      <c r="A507" s="65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</row>
    <row r="508" spans="1:16" ht="12.75">
      <c r="A508" s="65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</row>
    <row r="509" spans="1:16" ht="12.75">
      <c r="A509" s="65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</row>
    <row r="510" spans="1:16" ht="12.75">
      <c r="A510" s="65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</row>
    <row r="511" spans="1:16" ht="12.75">
      <c r="A511" s="65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</row>
    <row r="512" spans="1:16" ht="12.75">
      <c r="A512" s="65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</row>
    <row r="513" spans="1:16" ht="12.75">
      <c r="A513" s="65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</row>
    <row r="514" spans="1:16" ht="12.75">
      <c r="A514" s="65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</row>
    <row r="515" spans="1:16" ht="12.75">
      <c r="A515" s="65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</row>
    <row r="516" spans="1:16" ht="12.75">
      <c r="A516" s="65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</row>
    <row r="517" spans="1:16" ht="12.75">
      <c r="A517" s="65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</row>
    <row r="518" spans="1:16" ht="12.75">
      <c r="A518" s="65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</row>
    <row r="519" spans="1:16" ht="12.75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  <row r="520" spans="1:16" ht="12.75">
      <c r="A520" s="65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</row>
    <row r="521" spans="1:16" ht="12.75">
      <c r="A521" s="65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</row>
    <row r="522" spans="1:16" ht="12.75">
      <c r="A522" s="65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</row>
    <row r="523" spans="1:16" ht="12.75">
      <c r="A523" s="65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</row>
    <row r="524" spans="1:16" ht="12.75">
      <c r="A524" s="65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</row>
    <row r="525" spans="1:16" ht="12.75">
      <c r="A525" s="65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</row>
    <row r="526" spans="1:16" ht="12.75">
      <c r="A526" s="65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</row>
    <row r="527" spans="1:16" ht="12.75">
      <c r="A527" s="65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</row>
    <row r="528" spans="1:16" ht="12.75">
      <c r="A528" s="65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</row>
    <row r="529" spans="1:16" ht="12.75">
      <c r="A529" s="65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</row>
    <row r="530" spans="1:16" ht="12.75">
      <c r="A530" s="65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</row>
    <row r="531" spans="1:16" ht="12.75">
      <c r="A531" s="65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</row>
    <row r="532" spans="1:16" ht="12.75">
      <c r="A532" s="65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</row>
    <row r="533" spans="1:16" ht="12.75">
      <c r="A533" s="65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</row>
    <row r="534" spans="1:16" ht="12.75">
      <c r="A534" s="65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</row>
    <row r="535" spans="1:16" ht="12.75">
      <c r="A535" s="65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</row>
    <row r="536" spans="1:16" ht="12.75">
      <c r="A536" s="65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</row>
    <row r="537" spans="1:16" ht="12.75">
      <c r="A537" s="65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</row>
    <row r="538" spans="1:16" ht="12.75">
      <c r="A538" s="65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</row>
    <row r="539" spans="1:16" ht="12.75">
      <c r="A539" s="65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</row>
    <row r="540" spans="1:16" ht="12.75">
      <c r="A540" s="65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</row>
    <row r="541" spans="1:16" ht="12.75">
      <c r="A541" s="65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</row>
    <row r="542" spans="1:16" ht="12.75">
      <c r="A542" s="65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</row>
    <row r="543" spans="1:16" ht="12.75">
      <c r="A543" s="65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</row>
    <row r="544" spans="1:16" ht="12.75">
      <c r="A544" s="65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</row>
    <row r="545" spans="1:16" ht="12.75">
      <c r="A545" s="65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</row>
    <row r="546" spans="1:16" ht="12.75">
      <c r="A546" s="65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</row>
    <row r="547" spans="1:16" ht="12.75">
      <c r="A547" s="65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</row>
    <row r="548" spans="1:16" ht="12.75">
      <c r="A548" s="65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</row>
    <row r="549" spans="1:16" ht="12.75">
      <c r="A549" s="65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</row>
    <row r="550" spans="1:16" ht="12.75">
      <c r="A550" s="65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</row>
    <row r="551" spans="1:16" ht="12.75">
      <c r="A551" s="65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</row>
    <row r="552" spans="1:16" ht="12.75">
      <c r="A552" s="65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</row>
    <row r="553" spans="1:16" ht="12.75">
      <c r="A553" s="65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</row>
    <row r="554" spans="1:16" ht="12.75">
      <c r="A554" s="65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</row>
    <row r="555" spans="1:16" ht="12.75">
      <c r="A555" s="65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</row>
    <row r="556" spans="1:16" ht="12.75">
      <c r="A556" s="65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</row>
    <row r="557" spans="1:16" ht="12.75">
      <c r="A557" s="65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</row>
    <row r="558" spans="1:16" ht="12.75">
      <c r="A558" s="65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</row>
    <row r="559" spans="1:16" ht="12.75">
      <c r="A559" s="65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</row>
    <row r="560" spans="1:16" ht="12.75">
      <c r="A560" s="65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</row>
    <row r="561" spans="1:16" ht="12.75">
      <c r="A561" s="65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</row>
    <row r="562" spans="1:16" ht="12.75">
      <c r="A562" s="65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</row>
    <row r="563" spans="1:16" ht="12.75">
      <c r="A563" s="65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</row>
    <row r="564" spans="1:16" ht="12.75">
      <c r="A564" s="65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</row>
    <row r="565" spans="1:16" ht="12.75">
      <c r="A565" s="65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</row>
    <row r="566" spans="1:16" ht="12.75">
      <c r="A566" s="65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</row>
    <row r="567" spans="1:16" ht="12.75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</row>
    <row r="568" spans="1:16" ht="12.75">
      <c r="A568" s="65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</row>
    <row r="569" spans="1:16" ht="12.75">
      <c r="A569" s="65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</row>
    <row r="570" spans="1:16" ht="12.75">
      <c r="A570" s="65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</row>
    <row r="571" spans="1:16" ht="12.75">
      <c r="A571" s="65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</row>
    <row r="572" spans="1:16" ht="12.75">
      <c r="A572" s="65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</row>
    <row r="573" spans="1:16" ht="12.75">
      <c r="A573" s="65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</row>
    <row r="574" spans="1:16" ht="12.75">
      <c r="A574" s="65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</row>
    <row r="575" spans="1:16" ht="12.75">
      <c r="A575" s="65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</row>
    <row r="576" spans="1:16" ht="12.75">
      <c r="A576" s="65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</row>
    <row r="577" spans="1:16" ht="12.75">
      <c r="A577" s="65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</row>
    <row r="578" spans="1:16" ht="12.75">
      <c r="A578" s="65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</row>
    <row r="579" spans="1:16" ht="12.75">
      <c r="A579" s="65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</row>
    <row r="580" spans="1:16" ht="12.75">
      <c r="A580" s="65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</row>
    <row r="581" spans="1:16" ht="12.75">
      <c r="A581" s="65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</row>
    <row r="582" spans="1:16" ht="12.75">
      <c r="A582" s="65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</row>
    <row r="583" spans="1:16" ht="12.75">
      <c r="A583" s="65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</row>
    <row r="584" spans="1:16" ht="12.75">
      <c r="A584" s="65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</row>
    <row r="585" spans="1:16" ht="12.75">
      <c r="A585" s="65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</row>
    <row r="586" spans="1:16" ht="12.75">
      <c r="A586" s="65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</row>
    <row r="587" spans="1:16" ht="12.75">
      <c r="A587" s="65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</row>
    <row r="588" spans="1:16" ht="12.75">
      <c r="A588" s="65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</row>
    <row r="589" spans="1:16" ht="12.75">
      <c r="A589" s="65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</row>
    <row r="590" spans="1:16" ht="12.75">
      <c r="A590" s="65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</row>
    <row r="591" spans="1:16" ht="12.75">
      <c r="A591" s="65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</row>
    <row r="592" spans="1:16" ht="12.75">
      <c r="A592" s="65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</row>
    <row r="593" spans="1:16" ht="12.75">
      <c r="A593" s="65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</row>
    <row r="594" spans="1:16" ht="12.75">
      <c r="A594" s="65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</row>
    <row r="595" spans="1:16" ht="12.75">
      <c r="A595" s="65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</row>
    <row r="596" spans="1:16" ht="12.75">
      <c r="A596" s="65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</row>
    <row r="597" spans="1:16" ht="12.75">
      <c r="A597" s="65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</row>
    <row r="598" spans="1:16" ht="12.75">
      <c r="A598" s="65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</row>
    <row r="599" spans="1:16" ht="12.75">
      <c r="A599" s="65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</row>
    <row r="600" spans="1:16" ht="12.75">
      <c r="A600" s="65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</row>
    <row r="601" spans="1:16" ht="12.75">
      <c r="A601" s="65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</row>
    <row r="602" spans="1:16" ht="12.75">
      <c r="A602" s="65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</row>
    <row r="603" spans="1:16" ht="12.75">
      <c r="A603" s="65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</row>
    <row r="604" spans="1:16" ht="12.75">
      <c r="A604" s="65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</row>
    <row r="605" spans="1:16" ht="12.75">
      <c r="A605" s="65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</row>
    <row r="606" spans="1:16" ht="12.75">
      <c r="A606" s="65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</row>
    <row r="607" spans="1:16" ht="12.75">
      <c r="A607" s="65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</row>
    <row r="608" spans="1:16" ht="12.75">
      <c r="A608" s="65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</row>
    <row r="609" spans="1:16" ht="12.75">
      <c r="A609" s="65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</row>
    <row r="610" spans="1:16" ht="12.75">
      <c r="A610" s="65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</row>
    <row r="611" spans="1:16" ht="12.75">
      <c r="A611" s="65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</row>
    <row r="612" spans="1:16" ht="12.75">
      <c r="A612" s="65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</row>
    <row r="613" spans="1:16" ht="12.75">
      <c r="A613" s="65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</row>
    <row r="614" spans="1:16" ht="12.75">
      <c r="A614" s="65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</row>
    <row r="615" spans="1:16" ht="12.75">
      <c r="A615" s="65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</row>
    <row r="616" spans="1:16" ht="12.75">
      <c r="A616" s="65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</row>
    <row r="617" spans="1:16" ht="12.75">
      <c r="A617" s="65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</row>
    <row r="618" spans="1:16" ht="12.75">
      <c r="A618" s="65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</row>
    <row r="619" spans="1:16" ht="12.75">
      <c r="A619" s="65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</row>
    <row r="620" spans="1:16" ht="12.75">
      <c r="A620" s="65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</row>
    <row r="621" spans="1:16" ht="12.75">
      <c r="A621" s="65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</row>
    <row r="622" spans="1:16" ht="12.75">
      <c r="A622" s="65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</row>
    <row r="623" spans="1:16" ht="12.75">
      <c r="A623" s="65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</row>
    <row r="624" spans="1:16" ht="12.75">
      <c r="A624" s="65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</row>
    <row r="625" spans="1:16" ht="12.75">
      <c r="A625" s="65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</row>
    <row r="626" spans="1:16" ht="12.75">
      <c r="A626" s="65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</row>
    <row r="627" spans="1:16" ht="12.75">
      <c r="A627" s="65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</row>
    <row r="628" spans="1:16" ht="12.75">
      <c r="A628" s="65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</row>
    <row r="629" spans="1:16" ht="12.75">
      <c r="A629" s="65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</row>
    <row r="630" spans="1:16" ht="12.75">
      <c r="A630" s="65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</row>
    <row r="631" spans="1:16" ht="12.75">
      <c r="A631" s="65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</row>
    <row r="632" spans="1:16" ht="12.75">
      <c r="A632" s="65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</row>
    <row r="633" spans="1:16" ht="12.75">
      <c r="A633" s="65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</row>
    <row r="634" spans="1:16" ht="12.75">
      <c r="A634" s="65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</row>
    <row r="635" spans="1:16" ht="12.75">
      <c r="A635" s="65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</row>
    <row r="636" spans="1:16" ht="12.75">
      <c r="A636" s="65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</row>
    <row r="637" spans="1:16" ht="12.75">
      <c r="A637" s="65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</row>
    <row r="638" spans="1:16" ht="12.75">
      <c r="A638" s="65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</row>
    <row r="639" spans="1:16" ht="12.75">
      <c r="A639" s="65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</row>
    <row r="640" spans="1:16" ht="12.75">
      <c r="A640" s="65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</row>
    <row r="641" spans="1:16" ht="12.75">
      <c r="A641" s="65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</row>
    <row r="642" spans="1:16" ht="12.75">
      <c r="A642" s="65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</row>
    <row r="643" spans="1:16" ht="12.75">
      <c r="A643" s="65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</row>
    <row r="644" spans="1:16" ht="12.75">
      <c r="A644" s="65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</row>
    <row r="645" spans="1:16" ht="12.75">
      <c r="A645" s="65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</row>
    <row r="646" spans="1:16" ht="12.75">
      <c r="A646" s="65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</row>
    <row r="647" spans="1:16" ht="12.75">
      <c r="A647" s="65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</row>
    <row r="648" spans="1:16" ht="12.75">
      <c r="A648" s="65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</row>
    <row r="649" spans="1:16" ht="12.75">
      <c r="A649" s="65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</row>
    <row r="650" spans="1:16" ht="12.75">
      <c r="A650" s="65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</row>
    <row r="651" spans="1:16" ht="12.75">
      <c r="A651" s="65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</row>
    <row r="652" spans="1:16" ht="12.75">
      <c r="A652" s="65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</row>
    <row r="653" spans="1:16" ht="12.75">
      <c r="A653" s="65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</row>
    <row r="654" spans="1:16" ht="12.75">
      <c r="A654" s="65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</row>
    <row r="655" spans="1:16" ht="12.75">
      <c r="A655" s="65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</row>
    <row r="656" spans="1:16" ht="12.75">
      <c r="A656" s="65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</row>
    <row r="657" spans="1:16" ht="12.75">
      <c r="A657" s="65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</row>
    <row r="658" spans="1:16" ht="12.75">
      <c r="A658" s="65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</row>
    <row r="659" spans="1:16" ht="12.75">
      <c r="A659" s="65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</row>
    <row r="660" spans="1:16" ht="12.75">
      <c r="A660" s="65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</row>
    <row r="661" spans="1:16" ht="12.75">
      <c r="A661" s="65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</row>
    <row r="662" spans="1:16" ht="12.75">
      <c r="A662" s="65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</row>
    <row r="663" spans="1:16" ht="12.75">
      <c r="A663" s="65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</row>
    <row r="664" spans="1:16" ht="12.75">
      <c r="A664" s="65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</row>
    <row r="665" spans="1:16" ht="12.75">
      <c r="A665" s="65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</row>
    <row r="666" spans="1:16" ht="12.75">
      <c r="A666" s="65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</row>
    <row r="667" spans="1:16" ht="12.75">
      <c r="A667" s="65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</row>
    <row r="668" spans="1:16" ht="12.75">
      <c r="A668" s="65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</row>
    <row r="669" spans="1:16" ht="12.75">
      <c r="A669" s="65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</row>
    <row r="670" spans="1:16" ht="12.75">
      <c r="A670" s="65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</row>
    <row r="671" spans="1:16" ht="12.75">
      <c r="A671" s="65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</row>
    <row r="672" spans="1:16" ht="12.75">
      <c r="A672" s="65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</row>
    <row r="673" spans="1:16" ht="12.75">
      <c r="A673" s="65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</row>
    <row r="674" spans="1:16" ht="12.75">
      <c r="A674" s="65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</row>
    <row r="675" spans="1:16" ht="12.75">
      <c r="A675" s="65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</row>
    <row r="676" spans="1:16" ht="12.75">
      <c r="A676" s="65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</row>
    <row r="677" spans="1:16" ht="12.75">
      <c r="A677" s="65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</row>
    <row r="678" spans="1:16" ht="12.75">
      <c r="A678" s="65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</row>
    <row r="679" spans="1:16" ht="12.75">
      <c r="A679" s="65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</row>
    <row r="680" spans="1:16" ht="12.75">
      <c r="A680" s="65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</row>
    <row r="681" spans="1:16" ht="12.75">
      <c r="A681" s="65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</row>
    <row r="682" spans="1:16" ht="12.75">
      <c r="A682" s="65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</row>
    <row r="683" spans="1:16" ht="12.75">
      <c r="A683" s="65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</row>
    <row r="684" spans="1:16" ht="12.75">
      <c r="A684" s="65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</row>
    <row r="685" spans="1:16" ht="12.75">
      <c r="A685" s="65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</row>
    <row r="686" spans="1:16" ht="12.75">
      <c r="A686" s="65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</row>
    <row r="687" spans="1:16" ht="12.75">
      <c r="A687" s="65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</row>
    <row r="688" spans="1:16" ht="12.75">
      <c r="A688" s="65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</row>
    <row r="689" spans="1:16" ht="12.75">
      <c r="A689" s="65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</row>
    <row r="690" spans="1:16" ht="12.75">
      <c r="A690" s="65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</row>
    <row r="691" spans="1:16" ht="12.75">
      <c r="A691" s="65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</row>
    <row r="692" spans="1:16" ht="12.75">
      <c r="A692" s="65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</row>
    <row r="693" spans="1:16" ht="12.75">
      <c r="A693" s="65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</row>
    <row r="694" spans="1:16" ht="12.75">
      <c r="A694" s="65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</row>
    <row r="695" spans="1:16" ht="12.75">
      <c r="A695" s="65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</row>
    <row r="696" spans="1:16" ht="12.75">
      <c r="A696" s="65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</row>
    <row r="697" spans="1:16" ht="12.75">
      <c r="A697" s="65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</row>
    <row r="698" spans="1:16" ht="12.75">
      <c r="A698" s="65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</row>
    <row r="699" spans="1:16" ht="12.75">
      <c r="A699" s="65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</row>
    <row r="700" spans="1:16" ht="12.75">
      <c r="A700" s="65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</row>
    <row r="701" spans="1:16" ht="12.75">
      <c r="A701" s="65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</row>
    <row r="702" spans="1:16" ht="12.75">
      <c r="A702" s="65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</row>
    <row r="703" spans="1:16" ht="12.75">
      <c r="A703" s="65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</row>
    <row r="704" spans="1:16" ht="12.75">
      <c r="A704" s="65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</row>
    <row r="705" spans="1:16" ht="12.75">
      <c r="A705" s="65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</row>
    <row r="706" spans="1:16" ht="12.75">
      <c r="A706" s="65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</row>
    <row r="707" spans="1:16" ht="12.75">
      <c r="A707" s="65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</row>
    <row r="708" spans="1:16" ht="12.75">
      <c r="A708" s="65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</row>
    <row r="709" spans="1:16" ht="12.75">
      <c r="A709" s="65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</row>
    <row r="710" spans="1:16" ht="12.75">
      <c r="A710" s="65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</row>
    <row r="711" spans="1:16" ht="12.75">
      <c r="A711" s="65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</row>
    <row r="712" spans="1:16" ht="12.75">
      <c r="A712" s="65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</row>
    <row r="713" spans="1:16" ht="12.75">
      <c r="A713" s="65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</row>
    <row r="714" spans="1:16" ht="12.75">
      <c r="A714" s="65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</row>
    <row r="715" spans="1:16" ht="12.75">
      <c r="A715" s="65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</row>
    <row r="716" spans="1:16" ht="12.75">
      <c r="A716" s="65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</row>
    <row r="717" spans="1:16" ht="12.75">
      <c r="A717" s="65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</row>
    <row r="718" spans="1:16" ht="12.75">
      <c r="A718" s="65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</row>
    <row r="719" spans="1:16" ht="12.75">
      <c r="A719" s="65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</row>
    <row r="720" spans="1:16" ht="12.75">
      <c r="A720" s="65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</row>
    <row r="721" spans="1:16" ht="12.75">
      <c r="A721" s="65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</row>
    <row r="722" spans="1:16" ht="12.75">
      <c r="A722" s="65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</row>
    <row r="723" spans="1:16" ht="12.75">
      <c r="A723" s="65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</row>
    <row r="724" spans="1:16" ht="12.75">
      <c r="A724" s="65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</row>
    <row r="725" spans="1:16" ht="12.75">
      <c r="A725" s="65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</row>
    <row r="726" spans="1:16" ht="12.75">
      <c r="A726" s="65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</row>
    <row r="727" spans="1:16" ht="12.75">
      <c r="A727" s="65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</row>
    <row r="728" spans="1:16" ht="12.75">
      <c r="A728" s="65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</row>
    <row r="729" spans="1:16" ht="12.75">
      <c r="A729" s="65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</row>
    <row r="730" spans="1:16" ht="12.75">
      <c r="A730" s="65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</row>
    <row r="731" spans="1:16" ht="12.75">
      <c r="A731" s="65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</row>
    <row r="732" spans="1:16" ht="12.75">
      <c r="A732" s="65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</row>
    <row r="733" spans="1:16" ht="12.75">
      <c r="A733" s="65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</row>
    <row r="734" spans="1:16" ht="12.75">
      <c r="A734" s="65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</row>
    <row r="735" spans="1:16" ht="12.75">
      <c r="A735" s="65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</row>
    <row r="736" spans="1:16" ht="12.75">
      <c r="A736" s="65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</row>
    <row r="737" spans="1:16" ht="12.75">
      <c r="A737" s="65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</row>
    <row r="738" spans="1:16" ht="12.75">
      <c r="A738" s="65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</row>
    <row r="739" spans="1:16" ht="12.75">
      <c r="A739" s="65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</row>
    <row r="740" spans="1:16" ht="12.75">
      <c r="A740" s="65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</row>
    <row r="741" spans="1:16" ht="12.75">
      <c r="A741" s="65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</row>
    <row r="742" spans="1:16" ht="12.75">
      <c r="A742" s="65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</row>
    <row r="743" spans="1:16" ht="12.75">
      <c r="A743" s="65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</row>
    <row r="744" spans="1:16" ht="12.75">
      <c r="A744" s="65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</row>
    <row r="745" spans="1:16" ht="12.75">
      <c r="A745" s="65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</row>
    <row r="746" spans="1:16" ht="12.75">
      <c r="A746" s="65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</row>
    <row r="747" spans="1:16" ht="12.75">
      <c r="A747" s="65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</row>
    <row r="748" spans="1:16" ht="12.75">
      <c r="A748" s="65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</row>
    <row r="749" spans="1:16" ht="12.75">
      <c r="A749" s="65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</row>
    <row r="750" spans="1:16" ht="12.75">
      <c r="A750" s="65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</row>
    <row r="751" spans="1:16" ht="12.75">
      <c r="A751" s="65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</row>
    <row r="752" spans="1:16" ht="12.75">
      <c r="A752" s="65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</row>
    <row r="753" spans="1:16" ht="12.75">
      <c r="A753" s="65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</row>
    <row r="754" spans="1:16" ht="12.75">
      <c r="A754" s="65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</row>
    <row r="755" spans="1:16" ht="12.75">
      <c r="A755" s="65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</row>
    <row r="756" spans="1:16" ht="12.75">
      <c r="A756" s="65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</row>
    <row r="757" spans="1:16" ht="12.75">
      <c r="A757" s="65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</row>
    <row r="758" spans="1:16" ht="12.75">
      <c r="A758" s="65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</row>
    <row r="759" spans="1:16" ht="12.75">
      <c r="A759" s="65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</row>
    <row r="760" spans="1:16" ht="12.75">
      <c r="A760" s="65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</row>
    <row r="761" spans="1:16" ht="12.75">
      <c r="A761" s="65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</row>
    <row r="762" spans="1:16" ht="12.75">
      <c r="A762" s="65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</row>
    <row r="763" spans="1:16" ht="12.75">
      <c r="A763" s="65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</row>
    <row r="764" spans="1:16" ht="12.75">
      <c r="A764" s="65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</row>
    <row r="765" spans="1:16" ht="12.75">
      <c r="A765" s="65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</row>
    <row r="766" spans="1:16" ht="12.75">
      <c r="A766" s="65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</row>
    <row r="767" spans="1:16" ht="12.75">
      <c r="A767" s="65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</row>
    <row r="768" spans="1:16" ht="12.75">
      <c r="A768" s="65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</row>
    <row r="769" spans="1:16" ht="12.75">
      <c r="A769" s="65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</row>
    <row r="770" spans="1:16" ht="12.75">
      <c r="A770" s="65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</row>
    <row r="771" spans="1:16" ht="12.75">
      <c r="A771" s="65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</row>
    <row r="772" spans="1:16" ht="12.75">
      <c r="A772" s="65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</row>
    <row r="773" spans="1:16" ht="12.75">
      <c r="A773" s="65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</row>
    <row r="774" spans="1:16" ht="12.75">
      <c r="A774" s="65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</row>
    <row r="775" spans="1:16" ht="12.75">
      <c r="A775" s="65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</row>
    <row r="776" spans="1:16" ht="12.75">
      <c r="A776" s="65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</row>
    <row r="777" spans="1:16" ht="12.75">
      <c r="A777" s="65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</row>
    <row r="778" spans="1:16" ht="12.75">
      <c r="A778" s="65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</row>
    <row r="779" spans="1:16" ht="12.75">
      <c r="A779" s="65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</row>
    <row r="780" spans="1:16" ht="12.75">
      <c r="A780" s="65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</row>
    <row r="781" spans="1:16" ht="12.75">
      <c r="A781" s="65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</row>
    <row r="782" spans="1:16" ht="12.75">
      <c r="A782" s="65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</row>
    <row r="783" spans="1:16" ht="12.75">
      <c r="A783" s="65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</row>
    <row r="784" spans="1:16" ht="12.75">
      <c r="A784" s="65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</row>
    <row r="785" spans="1:16" ht="12.75">
      <c r="A785" s="65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</row>
    <row r="786" spans="1:16" ht="12.75">
      <c r="A786" s="65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</row>
    <row r="787" spans="1:16" ht="12.75">
      <c r="A787" s="65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</row>
    <row r="788" spans="1:16" ht="12.75">
      <c r="A788" s="65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</row>
    <row r="789" spans="1:16" ht="12.75">
      <c r="A789" s="65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</row>
    <row r="790" spans="1:16" ht="12.75">
      <c r="A790" s="65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</row>
    <row r="791" spans="1:16" ht="12.75">
      <c r="A791" s="65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</row>
    <row r="792" spans="1:16" ht="12.75">
      <c r="A792" s="65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</row>
    <row r="793" spans="1:16" ht="12.75">
      <c r="A793" s="65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</row>
    <row r="794" spans="1:16" ht="12.75">
      <c r="A794" s="65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</row>
    <row r="795" spans="1:16" ht="12.75">
      <c r="A795" s="65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</row>
    <row r="796" spans="1:16" ht="12.75">
      <c r="A796" s="65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</row>
    <row r="797" spans="1:16" ht="12.75">
      <c r="A797" s="65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</row>
    <row r="798" spans="1:16" ht="12.75">
      <c r="A798" s="65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</row>
    <row r="799" spans="1:16" ht="12.75">
      <c r="A799" s="65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</row>
    <row r="800" spans="1:16" ht="12.75">
      <c r="A800" s="65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</row>
    <row r="801" spans="1:16" ht="12.75">
      <c r="A801" s="65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</row>
    <row r="802" spans="1:16" ht="12.75">
      <c r="A802" s="65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</row>
    <row r="803" spans="1:16" ht="12.75">
      <c r="A803" s="65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</row>
    <row r="804" spans="1:16" ht="12.75">
      <c r="A804" s="65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</row>
    <row r="805" spans="1:16" ht="12.75">
      <c r="A805" s="65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</row>
    <row r="806" spans="1:16" ht="12.75">
      <c r="A806" s="65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</row>
    <row r="807" spans="1:16" ht="12.75">
      <c r="A807" s="65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</row>
    <row r="808" spans="1:16" ht="12.75">
      <c r="A808" s="65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</row>
    <row r="809" spans="1:16" ht="12.75">
      <c r="A809" s="65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</row>
    <row r="810" spans="1:16" ht="12.75">
      <c r="A810" s="65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</row>
    <row r="811" spans="1:16" ht="12.75">
      <c r="A811" s="65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</row>
    <row r="812" spans="1:16" ht="12.75">
      <c r="A812" s="65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</row>
    <row r="813" spans="1:16" ht="12.75">
      <c r="A813" s="65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</row>
    <row r="814" spans="1:16" ht="12.75">
      <c r="A814" s="65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</row>
    <row r="815" spans="1:16" ht="12.75">
      <c r="A815" s="65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</row>
    <row r="816" spans="1:16" ht="12.75">
      <c r="A816" s="65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</row>
    <row r="817" spans="1:16" ht="12.75">
      <c r="A817" s="65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</row>
    <row r="818" spans="1:16" ht="12.75">
      <c r="A818" s="65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</row>
    <row r="819" spans="1:16" ht="12.75">
      <c r="A819" s="65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</row>
    <row r="820" spans="1:16" ht="12.75">
      <c r="A820" s="65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</row>
    <row r="821" spans="1:16" ht="12.75">
      <c r="A821" s="65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</row>
    <row r="822" spans="1:16" ht="12.75">
      <c r="A822" s="65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</row>
    <row r="823" spans="1:16" ht="12.75">
      <c r="A823" s="65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</row>
    <row r="824" spans="1:16" ht="12.75">
      <c r="A824" s="65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</row>
    <row r="825" spans="1:16" ht="12.75">
      <c r="A825" s="65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</row>
    <row r="826" spans="1:16" ht="12.75">
      <c r="A826" s="65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</row>
    <row r="827" spans="1:16" ht="12.75">
      <c r="A827" s="65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</row>
    <row r="828" spans="1:16" ht="12.75">
      <c r="A828" s="65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</row>
    <row r="829" spans="1:16" ht="12.75">
      <c r="A829" s="65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</row>
    <row r="830" spans="1:16" ht="12.75">
      <c r="A830" s="65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</row>
    <row r="831" spans="1:16" ht="12.75">
      <c r="A831" s="65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</row>
    <row r="832" spans="1:16" ht="12.75">
      <c r="A832" s="65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</row>
    <row r="833" spans="1:16" ht="12.75">
      <c r="A833" s="65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</row>
    <row r="834" spans="1:16" ht="12.75">
      <c r="A834" s="65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</row>
    <row r="835" spans="1:16" ht="12.75">
      <c r="A835" s="65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</row>
    <row r="836" spans="1:16" ht="12.75">
      <c r="A836" s="65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</row>
    <row r="837" spans="1:16" ht="12.75">
      <c r="A837" s="65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</row>
    <row r="838" spans="1:16" ht="12.75">
      <c r="A838" s="65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</row>
    <row r="839" spans="1:16" ht="12.75">
      <c r="A839" s="65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</row>
    <row r="840" spans="1:16" ht="12.75">
      <c r="A840" s="65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</row>
    <row r="841" spans="1:16" ht="12.75">
      <c r="A841" s="65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</row>
    <row r="842" spans="1:16" ht="12.75">
      <c r="A842" s="65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</row>
    <row r="843" spans="1:16" ht="12.75">
      <c r="A843" s="65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</row>
    <row r="844" spans="1:16" ht="12.75">
      <c r="A844" s="65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</row>
    <row r="845" spans="1:16" ht="12.75">
      <c r="A845" s="65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</row>
    <row r="846" spans="1:16" ht="12.75">
      <c r="A846" s="65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</row>
    <row r="847" spans="1:16" ht="12.75">
      <c r="A847" s="65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</row>
    <row r="848" spans="1:16" ht="12.75">
      <c r="A848" s="65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</row>
    <row r="849" spans="1:16" ht="12.75">
      <c r="A849" s="65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</row>
    <row r="850" spans="1:16" ht="12.75">
      <c r="A850" s="65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</row>
    <row r="851" spans="1:16" ht="12.75">
      <c r="A851" s="65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</row>
    <row r="852" spans="1:16" ht="12.75">
      <c r="A852" s="65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</row>
    <row r="853" spans="1:16" ht="12.75">
      <c r="A853" s="65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</row>
    <row r="854" spans="1:16" ht="12.75">
      <c r="A854" s="65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</row>
    <row r="855" spans="1:16" ht="12.75">
      <c r="A855" s="65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</row>
    <row r="856" spans="1:16" ht="12.75">
      <c r="A856" s="65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</row>
    <row r="857" spans="1:16" ht="12.75">
      <c r="A857" s="65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</row>
    <row r="858" spans="1:16" ht="12.75">
      <c r="A858" s="65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</row>
    <row r="859" spans="1:16" ht="12.75">
      <c r="A859" s="65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</row>
    <row r="860" spans="1:16" ht="12.75">
      <c r="A860" s="65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</row>
    <row r="861" spans="1:16" ht="12.75">
      <c r="A861" s="65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</row>
    <row r="862" spans="1:16" ht="12.75">
      <c r="A862" s="65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</row>
    <row r="863" spans="1:16" ht="12.75">
      <c r="A863" s="65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</row>
    <row r="864" spans="1:16" ht="12.75">
      <c r="A864" s="65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</row>
    <row r="865" spans="1:16" ht="12.75">
      <c r="A865" s="65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</row>
    <row r="866" spans="1:16" ht="12.75">
      <c r="A866" s="65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</row>
    <row r="867" spans="1:16" ht="12.75">
      <c r="A867" s="65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</row>
    <row r="868" spans="1:16" ht="12.75">
      <c r="A868" s="65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</row>
    <row r="869" spans="1:16" ht="12.75">
      <c r="A869" s="65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</row>
    <row r="870" spans="1:16" ht="12.75">
      <c r="A870" s="65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</row>
    <row r="871" spans="1:16" ht="12.75">
      <c r="A871" s="65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</row>
    <row r="872" spans="1:16" ht="12.75">
      <c r="A872" s="65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</row>
    <row r="873" spans="1:16" ht="12.75">
      <c r="A873" s="65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</row>
    <row r="874" spans="1:16" ht="12.75">
      <c r="A874" s="65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</row>
    <row r="875" spans="1:16" ht="12.75">
      <c r="A875" s="65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</row>
    <row r="876" spans="1:16" ht="12.75">
      <c r="A876" s="65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</row>
    <row r="877" spans="1:16" ht="12.75">
      <c r="A877" s="65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</row>
    <row r="878" spans="1:16" ht="12.75">
      <c r="A878" s="65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</row>
    <row r="879" spans="1:16" ht="12.75">
      <c r="A879" s="65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</row>
    <row r="880" spans="1:16" ht="12.75">
      <c r="A880" s="65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</row>
    <row r="881" spans="1:16" ht="12.75">
      <c r="A881" s="65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</row>
    <row r="882" spans="1:16" ht="12.75">
      <c r="A882" s="65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</row>
    <row r="883" spans="1:16" ht="12.75">
      <c r="A883" s="65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</row>
    <row r="884" spans="1:16" ht="12.75">
      <c r="A884" s="65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</row>
    <row r="885" spans="1:16" ht="12.75">
      <c r="A885" s="65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</row>
    <row r="886" spans="1:16" ht="12.75">
      <c r="A886" s="65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</row>
    <row r="887" spans="1:16" ht="12.75">
      <c r="A887" s="65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</row>
    <row r="888" spans="1:16" ht="12.75">
      <c r="A888" s="65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</row>
    <row r="889" spans="1:16" ht="12.75">
      <c r="A889" s="65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</row>
    <row r="890" spans="1:16" ht="12.75">
      <c r="A890" s="65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</row>
    <row r="891" spans="1:16" ht="12.75">
      <c r="A891" s="65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</row>
    <row r="892" spans="1:16" ht="12.75">
      <c r="A892" s="65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</row>
    <row r="893" spans="1:16" ht="12.75">
      <c r="A893" s="65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</row>
    <row r="894" spans="1:16" ht="12.75">
      <c r="A894" s="65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</row>
    <row r="895" spans="1:16" ht="12.75">
      <c r="A895" s="65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</row>
    <row r="896" spans="1:16" ht="12.75">
      <c r="A896" s="65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</row>
    <row r="897" spans="1:16" ht="12.75">
      <c r="A897" s="65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</row>
    <row r="898" spans="1:16" ht="12.75">
      <c r="A898" s="65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</row>
    <row r="899" spans="1:16" ht="12.75">
      <c r="A899" s="65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</row>
    <row r="900" spans="1:16" ht="12.75">
      <c r="A900" s="65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</row>
    <row r="901" spans="1:16" ht="12.75">
      <c r="A901" s="65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</row>
    <row r="902" spans="1:16" ht="12.75">
      <c r="A902" s="65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</row>
    <row r="903" spans="1:16" ht="12.75">
      <c r="A903" s="65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</row>
    <row r="904" spans="1:16" ht="12.75">
      <c r="A904" s="65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</row>
    <row r="905" spans="1:16" ht="12.75">
      <c r="A905" s="65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</row>
    <row r="906" spans="1:16" ht="12.75">
      <c r="A906" s="65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</row>
    <row r="907" spans="1:16" ht="12.75">
      <c r="A907" s="65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</row>
    <row r="908" spans="1:16" ht="12.75">
      <c r="A908" s="65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</row>
    <row r="909" spans="1:16" ht="12.75">
      <c r="A909" s="65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</row>
    <row r="910" spans="1:16" ht="12.75">
      <c r="A910" s="65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</row>
    <row r="911" spans="1:16" ht="12.75">
      <c r="A911" s="65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</row>
    <row r="912" spans="1:16" ht="12.75">
      <c r="A912" s="65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</row>
    <row r="913" spans="1:16" ht="12.75">
      <c r="A913" s="65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</row>
    <row r="914" spans="1:16" ht="12.75">
      <c r="A914" s="65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</row>
    <row r="915" spans="1:16" ht="12.75">
      <c r="A915" s="65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</row>
    <row r="916" spans="1:16" ht="12.75">
      <c r="A916" s="65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</row>
    <row r="917" spans="1:16" ht="12.75">
      <c r="A917" s="65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</row>
    <row r="918" spans="1:16" ht="12.75">
      <c r="A918" s="65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</row>
    <row r="919" spans="1:16" ht="12.75">
      <c r="A919" s="65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</row>
    <row r="920" spans="1:16" ht="12.75">
      <c r="A920" s="65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</row>
    <row r="921" spans="1:16" ht="12.75">
      <c r="A921" s="65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</row>
    <row r="922" spans="1:16" ht="12.75">
      <c r="A922" s="65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</row>
    <row r="923" spans="1:16" ht="12.75">
      <c r="A923" s="65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</row>
    <row r="924" spans="1:16" ht="12.75">
      <c r="A924" s="65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</row>
    <row r="925" spans="1:16" ht="12.75">
      <c r="A925" s="65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</row>
    <row r="926" spans="1:16" ht="12.75">
      <c r="A926" s="65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</row>
    <row r="927" spans="1:16" ht="12.75">
      <c r="A927" s="65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</row>
    <row r="928" spans="1:16" ht="12.75">
      <c r="A928" s="65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</row>
    <row r="929" spans="1:16" ht="12.75">
      <c r="A929" s="65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</row>
    <row r="930" spans="1:16" ht="12.75">
      <c r="A930" s="65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</row>
    <row r="931" spans="1:16" ht="12.75">
      <c r="A931" s="65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</row>
    <row r="932" spans="1:16" ht="12.75">
      <c r="A932" s="65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</row>
    <row r="933" spans="1:16" ht="12.75">
      <c r="A933" s="65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</row>
    <row r="934" spans="1:16" ht="12.75">
      <c r="A934" s="65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</row>
    <row r="935" spans="1:16" ht="12.75">
      <c r="A935" s="65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</row>
    <row r="936" spans="1:16" ht="12.75">
      <c r="A936" s="65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</row>
    <row r="937" spans="1:16" ht="12.75">
      <c r="A937" s="65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</row>
    <row r="938" spans="1:16" ht="12.75">
      <c r="A938" s="65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</row>
    <row r="939" spans="1:16" ht="12.75">
      <c r="A939" s="65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</row>
    <row r="940" spans="1:16" ht="12.75">
      <c r="A940" s="65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</row>
    <row r="941" spans="1:16" ht="12.75">
      <c r="A941" s="65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</row>
    <row r="942" spans="1:16" ht="12.75">
      <c r="A942" s="65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</row>
    <row r="943" spans="1:16" ht="12.75">
      <c r="A943" s="65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</row>
    <row r="944" spans="1:16" ht="12.75">
      <c r="A944" s="65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</row>
    <row r="945" spans="1:16" ht="12.75">
      <c r="A945" s="65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</row>
    <row r="946" spans="1:16" ht="12.75">
      <c r="A946" s="65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</row>
    <row r="947" spans="1:16" ht="12.75">
      <c r="A947" s="65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</row>
    <row r="948" spans="1:16" ht="12.75">
      <c r="A948" s="65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</row>
    <row r="949" spans="1:16" ht="12.75">
      <c r="A949" s="65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</row>
    <row r="950" spans="1:16" ht="12.75">
      <c r="A950" s="65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</row>
    <row r="951" spans="1:16" ht="12.75">
      <c r="A951" s="65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</row>
    <row r="952" spans="1:16" ht="12.75">
      <c r="A952" s="65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</row>
    <row r="953" spans="1:16" ht="12.75">
      <c r="A953" s="65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</row>
    <row r="954" spans="1:16" ht="12.75">
      <c r="A954" s="65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</row>
    <row r="955" spans="1:16" ht="12.75">
      <c r="A955" s="65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</row>
    <row r="956" spans="1:16" ht="12.75">
      <c r="A956" s="65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</row>
    <row r="957" spans="1:16" ht="12.75">
      <c r="A957" s="65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</row>
    <row r="958" spans="1:16" ht="12.75">
      <c r="A958" s="65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</row>
    <row r="959" spans="1:16" ht="12.75">
      <c r="A959" s="65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</row>
    <row r="960" spans="1:16" ht="12.75">
      <c r="A960" s="65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</row>
    <row r="961" spans="1:16" ht="12.75">
      <c r="A961" s="65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</row>
    <row r="962" spans="1:16" ht="12.75">
      <c r="A962" s="65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</row>
    <row r="963" spans="1:16" ht="12.75">
      <c r="A963" s="65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</row>
    <row r="964" spans="1:16" ht="12.75">
      <c r="A964" s="65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</row>
    <row r="965" spans="1:16" ht="12.75">
      <c r="A965" s="65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</row>
    <row r="966" spans="1:16" ht="12.75">
      <c r="A966" s="65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</row>
    <row r="967" spans="1:16" ht="12.75">
      <c r="A967" s="65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</row>
    <row r="968" spans="1:16" ht="12.75">
      <c r="A968" s="65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</row>
    <row r="969" spans="1:16" ht="12.75">
      <c r="A969" s="65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</row>
    <row r="970" spans="1:16" ht="12.75">
      <c r="A970" s="65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</row>
    <row r="971" spans="1:16" ht="12.75">
      <c r="A971" s="65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</row>
    <row r="972" spans="1:16" ht="12.75">
      <c r="A972" s="65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</row>
    <row r="973" spans="1:16" ht="12.75">
      <c r="A973" s="65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</row>
    <row r="974" spans="1:16" ht="12.75">
      <c r="A974" s="65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</row>
    <row r="975" spans="1:16" ht="12.75">
      <c r="A975" s="65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</row>
    <row r="976" spans="1:16" ht="12.75">
      <c r="A976" s="65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</row>
    <row r="977" spans="1:16" ht="12.75">
      <c r="A977" s="65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</row>
    <row r="978" spans="1:16" ht="12.75">
      <c r="A978" s="65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</row>
    <row r="979" spans="1:16" ht="12.75">
      <c r="A979" s="65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</row>
    <row r="980" spans="1:16" ht="12.75">
      <c r="A980" s="65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</row>
    <row r="981" spans="1:16" ht="12.75">
      <c r="A981" s="65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</row>
    <row r="982" spans="1:16" ht="12.75">
      <c r="A982" s="65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</row>
    <row r="983" spans="1:16" ht="12.75">
      <c r="A983" s="65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</row>
    <row r="984" spans="1:16" ht="12.75">
      <c r="A984" s="65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</row>
    <row r="985" spans="1:16" ht="12.75">
      <c r="A985" s="65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</row>
    <row r="986" spans="1:16" ht="12.75">
      <c r="A986" s="65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</row>
    <row r="987" spans="1:16" ht="12.75">
      <c r="A987" s="65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</row>
    <row r="988" spans="1:16" ht="12.75">
      <c r="A988" s="65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</row>
    <row r="989" spans="1:16" ht="12.75">
      <c r="A989" s="65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</row>
    <row r="990" spans="1:16" ht="12.75">
      <c r="A990" s="65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</row>
    <row r="991" spans="1:16" ht="12.75">
      <c r="A991" s="65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</row>
    <row r="992" spans="1:16" ht="12.75">
      <c r="A992" s="65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</row>
    <row r="993" spans="1:16" ht="12.75">
      <c r="A993" s="65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</row>
    <row r="994" spans="1:16" ht="12.75">
      <c r="A994" s="65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</row>
    <row r="995" spans="1:16" ht="12.75">
      <c r="A995" s="65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</row>
    <row r="996" spans="1:16" ht="12.75">
      <c r="A996" s="65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</row>
    <row r="997" spans="1:16" ht="12.75">
      <c r="A997" s="65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</row>
    <row r="998" spans="1:16" ht="12.75">
      <c r="A998" s="65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</row>
    <row r="999" spans="1:16" ht="12.75">
      <c r="A999" s="65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</row>
    <row r="1000" spans="1:16" ht="12.75">
      <c r="A1000" s="65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</row>
    <row r="1001" spans="1:16" ht="12.75">
      <c r="A1001" s="65"/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</row>
    <row r="1002" spans="1:16" ht="12.75">
      <c r="A1002" s="65"/>
      <c r="B1002" s="66"/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</row>
    <row r="1003" spans="1:16" ht="12.75">
      <c r="A1003" s="65"/>
      <c r="B1003" s="66"/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</row>
    <row r="1004" spans="1:16" ht="12.75">
      <c r="A1004" s="65"/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</row>
    <row r="1005" spans="1:16" ht="12.75">
      <c r="A1005" s="65"/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</row>
    <row r="1006" spans="1:16" ht="12.75">
      <c r="A1006" s="65"/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</row>
    <row r="1007" spans="1:16" ht="12.75">
      <c r="A1007" s="65"/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</row>
    <row r="1008" spans="1:16" ht="12.75">
      <c r="A1008" s="65"/>
      <c r="B1008" s="66"/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</row>
    <row r="1009" spans="1:16" ht="12.75">
      <c r="A1009" s="65"/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</row>
    <row r="1010" spans="1:16" ht="12.75">
      <c r="A1010" s="65"/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</row>
    <row r="1011" spans="1:16" ht="12.75">
      <c r="A1011" s="65"/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</row>
    <row r="1012" spans="1:16" ht="12.75">
      <c r="A1012" s="65"/>
      <c r="B1012" s="66"/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</row>
    <row r="1013" spans="1:16" ht="12.75">
      <c r="A1013" s="65"/>
      <c r="B1013" s="66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</row>
    <row r="1014" spans="1:16" ht="12.75">
      <c r="A1014" s="65"/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</row>
    <row r="1015" spans="1:16" ht="12.75">
      <c r="A1015" s="65"/>
      <c r="B1015" s="66"/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</row>
    <row r="1016" spans="1:16" ht="12.75">
      <c r="A1016" s="65"/>
      <c r="B1016" s="66"/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</row>
    <row r="1017" spans="1:16" ht="12.75">
      <c r="A1017" s="65"/>
      <c r="B1017" s="66"/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</row>
    <row r="1018" spans="1:16" ht="12.75">
      <c r="A1018" s="65"/>
      <c r="B1018" s="66"/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</row>
    <row r="1019" spans="1:16" ht="12.75">
      <c r="A1019" s="65"/>
      <c r="B1019" s="66"/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</row>
    <row r="1020" spans="1:16" ht="12.75">
      <c r="A1020" s="65"/>
      <c r="B1020" s="66"/>
      <c r="C1020" s="66"/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</row>
    <row r="1021" spans="1:16" ht="12.75">
      <c r="A1021" s="65"/>
      <c r="B1021" s="66"/>
      <c r="C1021" s="66"/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</row>
    <row r="1022" spans="1:16" ht="12.75">
      <c r="A1022" s="65"/>
      <c r="B1022" s="66"/>
      <c r="C1022" s="66"/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</row>
    <row r="1023" spans="1:16" ht="12.75">
      <c r="A1023" s="65"/>
      <c r="B1023" s="66"/>
      <c r="C1023" s="66"/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</row>
    <row r="1024" spans="1:16" ht="12.75">
      <c r="A1024" s="65"/>
      <c r="B1024" s="66"/>
      <c r="C1024" s="66"/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</row>
    <row r="1025" spans="1:16" ht="12.75">
      <c r="A1025" s="65"/>
      <c r="B1025" s="66"/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</row>
    <row r="1026" spans="1:16" ht="12.75">
      <c r="A1026" s="65"/>
      <c r="B1026" s="66"/>
      <c r="C1026" s="66"/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</row>
    <row r="1027" spans="1:16" ht="12.75">
      <c r="A1027" s="65"/>
      <c r="B1027" s="66"/>
      <c r="C1027" s="66"/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</row>
    <row r="1028" spans="1:16" ht="12.75">
      <c r="A1028" s="65"/>
      <c r="B1028" s="66"/>
      <c r="C1028" s="66"/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</row>
    <row r="1029" spans="1:16" ht="12.75">
      <c r="A1029" s="65"/>
      <c r="B1029" s="66"/>
      <c r="C1029" s="66"/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</row>
    <row r="1030" spans="1:16" ht="12.75">
      <c r="A1030" s="65"/>
      <c r="B1030" s="66"/>
      <c r="C1030" s="66"/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</row>
    <row r="1031" spans="1:16" ht="12.75">
      <c r="A1031" s="65"/>
      <c r="B1031" s="66"/>
      <c r="C1031" s="66"/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</row>
    <row r="1032" spans="1:16" ht="12.75">
      <c r="A1032" s="65"/>
      <c r="B1032" s="66"/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</row>
    <row r="1033" spans="1:16" ht="12.75">
      <c r="A1033" s="65"/>
      <c r="B1033" s="66"/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</row>
    <row r="1034" spans="1:16" ht="12.75">
      <c r="A1034" s="65"/>
      <c r="B1034" s="66"/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</row>
    <row r="1035" spans="1:16" ht="12.75">
      <c r="A1035" s="65"/>
      <c r="B1035" s="66"/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</row>
    <row r="1036" spans="1:16" ht="12.75">
      <c r="A1036" s="65"/>
      <c r="B1036" s="66"/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</row>
    <row r="1037" spans="1:16" ht="12.75">
      <c r="A1037" s="65"/>
      <c r="B1037" s="66"/>
      <c r="C1037" s="66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</row>
    <row r="1038" spans="1:16" ht="12.75">
      <c r="A1038" s="65"/>
      <c r="B1038" s="66"/>
      <c r="C1038" s="66"/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</row>
    <row r="1039" spans="1:16" ht="12.75">
      <c r="A1039" s="65"/>
      <c r="B1039" s="66"/>
      <c r="C1039" s="66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</row>
    <row r="1040" spans="1:16" ht="12.75">
      <c r="A1040" s="65"/>
      <c r="B1040" s="66"/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</row>
    <row r="1041" spans="1:16" ht="12.75">
      <c r="A1041" s="65"/>
      <c r="B1041" s="66"/>
      <c r="C1041" s="66"/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</row>
    <row r="1042" spans="1:16" ht="12.75">
      <c r="A1042" s="65"/>
      <c r="B1042" s="66"/>
      <c r="C1042" s="66"/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</row>
    <row r="1043" spans="1:16" ht="12.75">
      <c r="A1043" s="65"/>
      <c r="B1043" s="66"/>
      <c r="C1043" s="66"/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</row>
    <row r="1044" spans="1:16" ht="12.75">
      <c r="A1044" s="65"/>
      <c r="B1044" s="66"/>
      <c r="C1044" s="66"/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</row>
    <row r="1045" spans="1:16" ht="12.75">
      <c r="A1045" s="65"/>
      <c r="B1045" s="66"/>
      <c r="C1045" s="66"/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</row>
    <row r="1046" spans="1:16" ht="12.75">
      <c r="A1046" s="65"/>
      <c r="B1046" s="66"/>
      <c r="C1046" s="66"/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</row>
    <row r="1047" spans="1:16" ht="12.75">
      <c r="A1047" s="65"/>
      <c r="B1047" s="66"/>
      <c r="C1047" s="66"/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</row>
    <row r="1048" spans="1:16" ht="12.75">
      <c r="A1048" s="65"/>
      <c r="B1048" s="66"/>
      <c r="C1048" s="66"/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</row>
    <row r="1049" spans="1:16" ht="12.75">
      <c r="A1049" s="65"/>
      <c r="B1049" s="66"/>
      <c r="C1049" s="66"/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</row>
    <row r="1050" spans="1:16" ht="12.75">
      <c r="A1050" s="65"/>
      <c r="B1050" s="66"/>
      <c r="C1050" s="66"/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</row>
    <row r="1051" spans="1:16" ht="12.75">
      <c r="A1051" s="65"/>
      <c r="B1051" s="66"/>
      <c r="C1051" s="66"/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</row>
    <row r="1052" spans="1:16" ht="12.75">
      <c r="A1052" s="65"/>
      <c r="B1052" s="66"/>
      <c r="C1052" s="66"/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</row>
    <row r="1053" spans="1:16" ht="12.75">
      <c r="A1053" s="65"/>
      <c r="B1053" s="66"/>
      <c r="C1053" s="66"/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</row>
    <row r="1054" spans="1:16" ht="12.75">
      <c r="A1054" s="65"/>
      <c r="B1054" s="66"/>
      <c r="C1054" s="66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</row>
    <row r="1055" spans="1:16" ht="12.75">
      <c r="A1055" s="65"/>
      <c r="B1055" s="66"/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</row>
    <row r="1056" spans="1:16" ht="12.75">
      <c r="A1056" s="65"/>
      <c r="B1056" s="66"/>
      <c r="C1056" s="66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</row>
    <row r="1057" spans="1:16" ht="12.75">
      <c r="A1057" s="65"/>
      <c r="B1057" s="66"/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</row>
    <row r="1058" spans="1:16" ht="12.75">
      <c r="A1058" s="65"/>
      <c r="B1058" s="66"/>
      <c r="C1058" s="66"/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</row>
    <row r="1059" spans="1:16" ht="12.75">
      <c r="A1059" s="65"/>
      <c r="B1059" s="66"/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</row>
    <row r="1060" spans="1:16" ht="12.75">
      <c r="A1060" s="65"/>
      <c r="B1060" s="66"/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</row>
    <row r="1061" spans="1:16" ht="12.75">
      <c r="A1061" s="65"/>
      <c r="B1061" s="66"/>
      <c r="C1061" s="66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</row>
    <row r="1062" spans="1:16" ht="12.75">
      <c r="A1062" s="65"/>
      <c r="B1062" s="66"/>
      <c r="C1062" s="66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</row>
    <row r="1063" spans="1:16" ht="12.75">
      <c r="A1063" s="65"/>
      <c r="B1063" s="66"/>
      <c r="C1063" s="66"/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</row>
    <row r="1064" spans="1:16" ht="12.75">
      <c r="A1064" s="65"/>
      <c r="B1064" s="66"/>
      <c r="C1064" s="66"/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</row>
    <row r="1065" spans="1:16" ht="12.75">
      <c r="A1065" s="65"/>
      <c r="B1065" s="66"/>
      <c r="C1065" s="66"/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</row>
    <row r="1066" spans="1:16" ht="12.75">
      <c r="A1066" s="65"/>
      <c r="B1066" s="66"/>
      <c r="C1066" s="66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</row>
    <row r="1067" spans="1:16" ht="12.75">
      <c r="A1067" s="65"/>
      <c r="B1067" s="66"/>
      <c r="C1067" s="66"/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</row>
    <row r="1068" spans="1:16" ht="12.75">
      <c r="A1068" s="65"/>
      <c r="B1068" s="66"/>
      <c r="C1068" s="66"/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</row>
    <row r="1069" spans="1:16" ht="12.75">
      <c r="A1069" s="65"/>
      <c r="B1069" s="66"/>
      <c r="C1069" s="66"/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</row>
    <row r="1070" spans="1:16" ht="12.75">
      <c r="A1070" s="65"/>
      <c r="B1070" s="66"/>
      <c r="C1070" s="66"/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</row>
    <row r="1071" spans="1:16" ht="12.75">
      <c r="A1071" s="65"/>
      <c r="B1071" s="66"/>
      <c r="C1071" s="66"/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</row>
    <row r="1072" spans="1:16" ht="12.75">
      <c r="A1072" s="65"/>
      <c r="B1072" s="66"/>
      <c r="C1072" s="66"/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</row>
    <row r="1073" spans="1:16" ht="12.75">
      <c r="A1073" s="65"/>
      <c r="B1073" s="66"/>
      <c r="C1073" s="66"/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</row>
    <row r="1074" spans="1:16" ht="12.75">
      <c r="A1074" s="65"/>
      <c r="B1074" s="66"/>
      <c r="C1074" s="66"/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</row>
    <row r="1075" spans="1:16" ht="12.75">
      <c r="A1075" s="65"/>
      <c r="B1075" s="66"/>
      <c r="C1075" s="66"/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</row>
    <row r="1076" spans="1:16" ht="12.75">
      <c r="A1076" s="65"/>
      <c r="B1076" s="66"/>
      <c r="C1076" s="66"/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</row>
    <row r="1077" spans="1:16" ht="12.75">
      <c r="A1077" s="65"/>
      <c r="B1077" s="66"/>
      <c r="C1077" s="66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</row>
    <row r="1078" spans="1:16" ht="12.75">
      <c r="A1078" s="65"/>
      <c r="B1078" s="66"/>
      <c r="C1078" s="66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</row>
    <row r="1079" spans="1:16" ht="12.75">
      <c r="A1079" s="65"/>
      <c r="B1079" s="66"/>
      <c r="C1079" s="66"/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</row>
    <row r="1080" spans="1:16" ht="12.75">
      <c r="A1080" s="65"/>
      <c r="B1080" s="66"/>
      <c r="C1080" s="66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</row>
    <row r="1081" spans="1:16" ht="12.75">
      <c r="A1081" s="65"/>
      <c r="B1081" s="66"/>
      <c r="C1081" s="66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</row>
    <row r="1082" spans="1:16" ht="12.75">
      <c r="A1082" s="65"/>
      <c r="B1082" s="66"/>
      <c r="C1082" s="66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</row>
    <row r="1083" spans="1:16" ht="12.75">
      <c r="A1083" s="65"/>
      <c r="B1083" s="66"/>
      <c r="C1083" s="66"/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</row>
    <row r="1084" spans="1:16" ht="12.75">
      <c r="A1084" s="65"/>
      <c r="B1084" s="66"/>
      <c r="C1084" s="66"/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</row>
    <row r="1085" spans="1:16" ht="12.75">
      <c r="A1085" s="65"/>
      <c r="B1085" s="66"/>
      <c r="C1085" s="66"/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</row>
    <row r="1086" spans="1:16" ht="12.75">
      <c r="A1086" s="65"/>
      <c r="B1086" s="66"/>
      <c r="C1086" s="66"/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</row>
    <row r="1087" spans="1:16" ht="12.75">
      <c r="A1087" s="65"/>
      <c r="B1087" s="66"/>
      <c r="C1087" s="66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</row>
    <row r="1088" spans="1:16" ht="12.75">
      <c r="A1088" s="65"/>
      <c r="B1088" s="66"/>
      <c r="C1088" s="66"/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</row>
    <row r="1089" spans="1:16" ht="12.75">
      <c r="A1089" s="65"/>
      <c r="B1089" s="66"/>
      <c r="C1089" s="66"/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</row>
    <row r="1090" spans="1:16" ht="12.75">
      <c r="A1090" s="65"/>
      <c r="B1090" s="66"/>
      <c r="C1090" s="66"/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</row>
    <row r="1091" spans="1:16" ht="12.75">
      <c r="A1091" s="65"/>
      <c r="B1091" s="66"/>
      <c r="C1091" s="66"/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</row>
    <row r="1092" spans="1:16" ht="12.75">
      <c r="A1092" s="65"/>
      <c r="B1092" s="66"/>
      <c r="C1092" s="66"/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</row>
    <row r="1093" spans="1:16" ht="12.75">
      <c r="A1093" s="65"/>
      <c r="B1093" s="66"/>
      <c r="C1093" s="66"/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</row>
    <row r="1094" spans="1:16" ht="12.75">
      <c r="A1094" s="65"/>
      <c r="B1094" s="66"/>
      <c r="C1094" s="66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</row>
    <row r="1095" spans="1:16" ht="12.75">
      <c r="A1095" s="65"/>
      <c r="B1095" s="66"/>
      <c r="C1095" s="66"/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</row>
    <row r="1096" spans="1:16" ht="12.75">
      <c r="A1096" s="65"/>
      <c r="B1096" s="66"/>
      <c r="C1096" s="66"/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</row>
    <row r="1097" spans="1:16" ht="12.75">
      <c r="A1097" s="65"/>
      <c r="B1097" s="66"/>
      <c r="C1097" s="66"/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</row>
    <row r="1098" spans="1:16" ht="12.75">
      <c r="A1098" s="65"/>
      <c r="B1098" s="66"/>
      <c r="C1098" s="66"/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</row>
    <row r="1099" spans="1:16" ht="12.75">
      <c r="A1099" s="65"/>
      <c r="B1099" s="66"/>
      <c r="C1099" s="66"/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</row>
    <row r="1100" spans="1:16" ht="12.75">
      <c r="A1100" s="65"/>
      <c r="B1100" s="66"/>
      <c r="C1100" s="66"/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</row>
    <row r="1101" spans="1:16" ht="12.75">
      <c r="A1101" s="65"/>
      <c r="B1101" s="66"/>
      <c r="C1101" s="66"/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</row>
    <row r="1102" spans="1:16" ht="12.75">
      <c r="A1102" s="65"/>
      <c r="B1102" s="66"/>
      <c r="C1102" s="66"/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</row>
    <row r="1103" spans="1:16" ht="12.75">
      <c r="A1103" s="65"/>
      <c r="B1103" s="66"/>
      <c r="C1103" s="66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</row>
    <row r="1104" spans="1:16" ht="12.75">
      <c r="A1104" s="65"/>
      <c r="B1104" s="66"/>
      <c r="C1104" s="66"/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</row>
    <row r="1105" spans="1:16" ht="12.75">
      <c r="A1105" s="65"/>
      <c r="B1105" s="66"/>
      <c r="C1105" s="66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</row>
    <row r="1106" spans="1:16" ht="12.75">
      <c r="A1106" s="65"/>
      <c r="B1106" s="66"/>
      <c r="C1106" s="66"/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</row>
    <row r="1107" spans="1:16" ht="12.75">
      <c r="A1107" s="65"/>
      <c r="B1107" s="66"/>
      <c r="C1107" s="66"/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</row>
    <row r="1108" spans="1:16" ht="12.75">
      <c r="A1108" s="65"/>
      <c r="B1108" s="66"/>
      <c r="C1108" s="66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</row>
    <row r="1109" spans="1:16" ht="12.75">
      <c r="A1109" s="65"/>
      <c r="B1109" s="66"/>
      <c r="C1109" s="66"/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</row>
    <row r="1110" spans="1:16" ht="12.75">
      <c r="A1110" s="65"/>
      <c r="B1110" s="66"/>
      <c r="C1110" s="66"/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</row>
    <row r="1111" spans="1:16" ht="12.75">
      <c r="A1111" s="65"/>
      <c r="B1111" s="66"/>
      <c r="C1111" s="66"/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</row>
    <row r="1112" spans="1:16" ht="12.75">
      <c r="A1112" s="65"/>
      <c r="B1112" s="66"/>
      <c r="C1112" s="66"/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</row>
    <row r="1113" spans="1:16" ht="12.75">
      <c r="A1113" s="65"/>
      <c r="B1113" s="66"/>
      <c r="C1113" s="66"/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</row>
    <row r="1114" spans="1:16" ht="12.75">
      <c r="A1114" s="65"/>
      <c r="B1114" s="66"/>
      <c r="C1114" s="66"/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</row>
    <row r="1115" spans="1:16" ht="12.75">
      <c r="A1115" s="65"/>
      <c r="B1115" s="66"/>
      <c r="C1115" s="66"/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</row>
    <row r="1116" spans="1:16" ht="12.75">
      <c r="A1116" s="65"/>
      <c r="B1116" s="66"/>
      <c r="C1116" s="66"/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</row>
    <row r="1117" spans="1:16" ht="12.75">
      <c r="A1117" s="65"/>
      <c r="B1117" s="66"/>
      <c r="C1117" s="66"/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</row>
    <row r="1118" spans="1:16" ht="12.75">
      <c r="A1118" s="65"/>
      <c r="B1118" s="66"/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</row>
    <row r="1119" spans="1:16" ht="12.75">
      <c r="A1119" s="65"/>
      <c r="B1119" s="66"/>
      <c r="C1119" s="66"/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</row>
    <row r="1120" spans="1:16" ht="12.75">
      <c r="A1120" s="65"/>
      <c r="B1120" s="66"/>
      <c r="C1120" s="66"/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</row>
    <row r="1121" spans="1:16" ht="12.75">
      <c r="A1121" s="65"/>
      <c r="B1121" s="66"/>
      <c r="C1121" s="66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</row>
    <row r="1122" spans="1:16" ht="12.75">
      <c r="A1122" s="65"/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</row>
    <row r="1123" spans="1:16" ht="12.75">
      <c r="A1123" s="65"/>
      <c r="B1123" s="66"/>
      <c r="C1123" s="66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</row>
    <row r="1124" spans="1:16" ht="12.75">
      <c r="A1124" s="65"/>
      <c r="B1124" s="66"/>
      <c r="C1124" s="66"/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</row>
    <row r="1125" spans="1:16" ht="12.75">
      <c r="A1125" s="65"/>
      <c r="B1125" s="66"/>
      <c r="C1125" s="66"/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</row>
    <row r="1126" spans="1:16" ht="12.75">
      <c r="A1126" s="65"/>
      <c r="B1126" s="66"/>
      <c r="C1126" s="66"/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</row>
    <row r="1127" spans="1:16" ht="12.75">
      <c r="A1127" s="65"/>
      <c r="B1127" s="66"/>
      <c r="C1127" s="66"/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</row>
    <row r="1128" spans="1:16" ht="12.75">
      <c r="A1128" s="65"/>
      <c r="B1128" s="66"/>
      <c r="C1128" s="66"/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</row>
    <row r="1129" spans="1:16" ht="12.75">
      <c r="A1129" s="65"/>
      <c r="B1129" s="66"/>
      <c r="C1129" s="66"/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</row>
    <row r="1130" spans="1:16" ht="12.75">
      <c r="A1130" s="65"/>
      <c r="B1130" s="66"/>
      <c r="C1130" s="66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</row>
    <row r="1131" spans="1:16" ht="12.75">
      <c r="A1131" s="65"/>
      <c r="B1131" s="66"/>
      <c r="C1131" s="66"/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</row>
    <row r="1132" spans="1:16" ht="12.75">
      <c r="A1132" s="65"/>
      <c r="B1132" s="66"/>
      <c r="C1132" s="66"/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</row>
    <row r="1133" spans="1:16" ht="12.75">
      <c r="A1133" s="65"/>
      <c r="B1133" s="66"/>
      <c r="C1133" s="66"/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</row>
    <row r="1134" spans="1:16" ht="12.75">
      <c r="A1134" s="65"/>
      <c r="B1134" s="66"/>
      <c r="C1134" s="66"/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</row>
    <row r="1135" spans="1:16" ht="12.75">
      <c r="A1135" s="65"/>
      <c r="B1135" s="66"/>
      <c r="C1135" s="66"/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</row>
    <row r="1136" spans="1:16" ht="12.75">
      <c r="A1136" s="65"/>
      <c r="B1136" s="66"/>
      <c r="C1136" s="66"/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</row>
    <row r="1137" spans="1:16" ht="12.75">
      <c r="A1137" s="65"/>
      <c r="B1137" s="66"/>
      <c r="C1137" s="66"/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</row>
    <row r="1138" spans="1:16" ht="12.75">
      <c r="A1138" s="65"/>
      <c r="B1138" s="66"/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</row>
    <row r="1139" spans="1:16" ht="12.75">
      <c r="A1139" s="65"/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</row>
    <row r="1140" spans="1:16" ht="12.75">
      <c r="A1140" s="65"/>
      <c r="B1140" s="66"/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</row>
    <row r="1141" spans="1:16" ht="12.75">
      <c r="A1141" s="65"/>
      <c r="B1141" s="66"/>
      <c r="C1141" s="66"/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</row>
    <row r="1142" spans="1:16" ht="12.75">
      <c r="A1142" s="65"/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</row>
    <row r="1143" spans="1:16" ht="12.75">
      <c r="A1143" s="65"/>
      <c r="B1143" s="66"/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</row>
    <row r="1144" spans="1:16" ht="12.75">
      <c r="A1144" s="65"/>
      <c r="B1144" s="66"/>
      <c r="C1144" s="66"/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</row>
    <row r="1145" spans="1:16" ht="12.75">
      <c r="A1145" s="65"/>
      <c r="B1145" s="66"/>
      <c r="C1145" s="66"/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</row>
    <row r="1146" spans="1:16" ht="12.75">
      <c r="A1146" s="65"/>
      <c r="B1146" s="66"/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</row>
    <row r="1147" spans="1:16" ht="12.75">
      <c r="A1147" s="65"/>
      <c r="B1147" s="66"/>
      <c r="C1147" s="66"/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</row>
    <row r="1148" spans="1:16" ht="12.75">
      <c r="A1148" s="65"/>
      <c r="B1148" s="66"/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</row>
    <row r="1149" spans="1:16" ht="12.75">
      <c r="A1149" s="65"/>
      <c r="B1149" s="66"/>
      <c r="C1149" s="66"/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</row>
    <row r="1150" spans="1:16" ht="12.75">
      <c r="A1150" s="65"/>
      <c r="B1150" s="66"/>
      <c r="C1150" s="66"/>
      <c r="D1150" s="66"/>
      <c r="E1150" s="6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</row>
    <row r="1151" spans="1:16" ht="12.75">
      <c r="A1151" s="65"/>
      <c r="B1151" s="66"/>
      <c r="C1151" s="66"/>
      <c r="D1151" s="66"/>
      <c r="E1151" s="6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</row>
    <row r="1152" spans="1:16" ht="12.75">
      <c r="A1152" s="65"/>
      <c r="B1152" s="66"/>
      <c r="C1152" s="66"/>
      <c r="D1152" s="66"/>
      <c r="E1152" s="6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</row>
    <row r="1153" spans="1:16" ht="12.75">
      <c r="A1153" s="65"/>
      <c r="B1153" s="66"/>
      <c r="C1153" s="66"/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</row>
    <row r="1154" spans="1:16" ht="12.75">
      <c r="A1154" s="65"/>
      <c r="B1154" s="66"/>
      <c r="C1154" s="66"/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</row>
    <row r="1155" spans="1:16" ht="12.75">
      <c r="A1155" s="65"/>
      <c r="B1155" s="66"/>
      <c r="C1155" s="66"/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</row>
    <row r="1156" spans="1:16" ht="12.75">
      <c r="A1156" s="65"/>
      <c r="B1156" s="66"/>
      <c r="C1156" s="66"/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</row>
    <row r="1157" spans="1:16" ht="12.75">
      <c r="A1157" s="65"/>
      <c r="B1157" s="66"/>
      <c r="C1157" s="66"/>
      <c r="D1157" s="66"/>
      <c r="E1157" s="6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</row>
    <row r="1158" spans="1:16" ht="12.75">
      <c r="A1158" s="65"/>
      <c r="B1158" s="66"/>
      <c r="C1158" s="66"/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</row>
    <row r="1159" spans="1:16" ht="12.75">
      <c r="A1159" s="65"/>
      <c r="B1159" s="66"/>
      <c r="C1159" s="66"/>
      <c r="D1159" s="66"/>
      <c r="E1159" s="6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</row>
    <row r="1160" spans="1:16" ht="12.75">
      <c r="A1160" s="65"/>
      <c r="B1160" s="66"/>
      <c r="C1160" s="66"/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</row>
    <row r="1161" spans="1:16" ht="12.75">
      <c r="A1161" s="65"/>
      <c r="B1161" s="66"/>
      <c r="C1161" s="66"/>
      <c r="D1161" s="66"/>
      <c r="E1161" s="6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</row>
    <row r="1162" spans="1:16" ht="12.75">
      <c r="A1162" s="65"/>
      <c r="B1162" s="66"/>
      <c r="C1162" s="66"/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</row>
    <row r="1163" spans="1:16" ht="12.75">
      <c r="A1163" s="65"/>
      <c r="B1163" s="66"/>
      <c r="C1163" s="66"/>
      <c r="D1163" s="66"/>
      <c r="E1163" s="6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</row>
    <row r="1164" spans="1:16" ht="12.75">
      <c r="A1164" s="65"/>
      <c r="B1164" s="66"/>
      <c r="C1164" s="66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</row>
    <row r="1165" spans="1:16" ht="12.75">
      <c r="A1165" s="65"/>
      <c r="B1165" s="66"/>
      <c r="C1165" s="66"/>
      <c r="D1165" s="66"/>
      <c r="E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</row>
    <row r="1166" spans="1:16" ht="12.75">
      <c r="A1166" s="65"/>
      <c r="B1166" s="66"/>
      <c r="C1166" s="66"/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</row>
    <row r="1167" spans="1:16" ht="12.75">
      <c r="A1167" s="65"/>
      <c r="B1167" s="66"/>
      <c r="C1167" s="66"/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</row>
    <row r="1168" spans="1:16" ht="12.75">
      <c r="A1168" s="65"/>
      <c r="B1168" s="66"/>
      <c r="C1168" s="66"/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</row>
    <row r="1169" spans="1:16" ht="12.75">
      <c r="A1169" s="65"/>
      <c r="B1169" s="66"/>
      <c r="C1169" s="66"/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</row>
    <row r="1170" spans="1:16" ht="12.75">
      <c r="A1170" s="65"/>
      <c r="B1170" s="66"/>
      <c r="C1170" s="66"/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</row>
    <row r="1171" spans="1:16" ht="12.75">
      <c r="A1171" s="65"/>
      <c r="B1171" s="66"/>
      <c r="C1171" s="66"/>
      <c r="D1171" s="66"/>
      <c r="E1171" s="6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</row>
    <row r="1172" spans="1:16" ht="12.75">
      <c r="A1172" s="65"/>
      <c r="B1172" s="66"/>
      <c r="C1172" s="66"/>
      <c r="D1172" s="66"/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</row>
    <row r="1173" spans="1:16" ht="12.75">
      <c r="A1173" s="65"/>
      <c r="B1173" s="66"/>
      <c r="C1173" s="66"/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</row>
    <row r="1174" spans="1:16" ht="12.75">
      <c r="A1174" s="65"/>
      <c r="B1174" s="66"/>
      <c r="C1174" s="66"/>
      <c r="D1174" s="66"/>
      <c r="E1174" s="6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</row>
    <row r="1175" spans="1:16" ht="12.75">
      <c r="A1175" s="65"/>
      <c r="B1175" s="66"/>
      <c r="C1175" s="66"/>
      <c r="D1175" s="66"/>
      <c r="E1175" s="66"/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</row>
    <row r="1176" spans="1:16" ht="12.75">
      <c r="A1176" s="65"/>
      <c r="B1176" s="66"/>
      <c r="C1176" s="66"/>
      <c r="D1176" s="66"/>
      <c r="E1176" s="6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</row>
    <row r="1177" spans="1:16" ht="12.75">
      <c r="A1177" s="65"/>
      <c r="B1177" s="66"/>
      <c r="C1177" s="66"/>
      <c r="D1177" s="66"/>
      <c r="E1177" s="6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</row>
    <row r="1178" spans="1:16" ht="12.75">
      <c r="A1178" s="65"/>
      <c r="B1178" s="66"/>
      <c r="C1178" s="66"/>
      <c r="D1178" s="66"/>
      <c r="E1178" s="6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</row>
    <row r="1179" spans="1:16" ht="12.75">
      <c r="A1179" s="65"/>
      <c r="B1179" s="66"/>
      <c r="C1179" s="66"/>
      <c r="D1179" s="66"/>
      <c r="E1179" s="6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</row>
    <row r="1180" spans="1:16" ht="12.75">
      <c r="A1180" s="65"/>
      <c r="B1180" s="66"/>
      <c r="C1180" s="66"/>
      <c r="D1180" s="66"/>
      <c r="E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</row>
    <row r="1181" spans="1:16" ht="12.75">
      <c r="A1181" s="65"/>
      <c r="B1181" s="66"/>
      <c r="C1181" s="66"/>
      <c r="D1181" s="66"/>
      <c r="E1181" s="66"/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</row>
    <row r="1182" spans="1:16" ht="12.75">
      <c r="A1182" s="65"/>
      <c r="B1182" s="66"/>
      <c r="C1182" s="66"/>
      <c r="D1182" s="66"/>
      <c r="E1182" s="66"/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</row>
    <row r="1183" spans="1:16" ht="12.75">
      <c r="A1183" s="65"/>
      <c r="B1183" s="66"/>
      <c r="C1183" s="66"/>
      <c r="D1183" s="66"/>
      <c r="E1183" s="6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</row>
    <row r="1184" spans="1:16" ht="12.75">
      <c r="A1184" s="65"/>
      <c r="B1184" s="66"/>
      <c r="C1184" s="66"/>
      <c r="D1184" s="66"/>
      <c r="E1184" s="6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</row>
    <row r="1185" spans="1:16" ht="12.75">
      <c r="A1185" s="65"/>
      <c r="B1185" s="66"/>
      <c r="C1185" s="66"/>
      <c r="D1185" s="66"/>
      <c r="E1185" s="6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</row>
    <row r="1186" spans="1:16" ht="12.75">
      <c r="A1186" s="65"/>
      <c r="B1186" s="66"/>
      <c r="C1186" s="66"/>
      <c r="D1186" s="66"/>
      <c r="E1186" s="6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</row>
    <row r="1187" spans="1:16" ht="12.75">
      <c r="A1187" s="65"/>
      <c r="B1187" s="66"/>
      <c r="C1187" s="66"/>
      <c r="D1187" s="66"/>
      <c r="E1187" s="6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</row>
    <row r="1188" spans="1:16" ht="12.75">
      <c r="A1188" s="65"/>
      <c r="B1188" s="66"/>
      <c r="C1188" s="66"/>
      <c r="D1188" s="66"/>
      <c r="E1188" s="6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</row>
    <row r="1189" spans="1:16" ht="12.75">
      <c r="A1189" s="65"/>
      <c r="B1189" s="66"/>
      <c r="C1189" s="66"/>
      <c r="D1189" s="66"/>
      <c r="E1189" s="6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</row>
    <row r="1190" spans="1:16" ht="12.75">
      <c r="A1190" s="65"/>
      <c r="B1190" s="66"/>
      <c r="C1190" s="66"/>
      <c r="D1190" s="66"/>
      <c r="E1190" s="6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</row>
    <row r="1191" spans="1:16" ht="12.75">
      <c r="A1191" s="65"/>
      <c r="B1191" s="66"/>
      <c r="C1191" s="66"/>
      <c r="D1191" s="66"/>
      <c r="E1191" s="6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</row>
    <row r="1192" spans="1:16" ht="12.75">
      <c r="A1192" s="65"/>
      <c r="B1192" s="66"/>
      <c r="C1192" s="66"/>
      <c r="D1192" s="66"/>
      <c r="E1192" s="6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</row>
    <row r="1193" spans="1:16" ht="12.75">
      <c r="A1193" s="65"/>
      <c r="B1193" s="66"/>
      <c r="C1193" s="66"/>
      <c r="D1193" s="66"/>
      <c r="E1193" s="66"/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</row>
    <row r="1194" spans="1:16" ht="12.75">
      <c r="A1194" s="65"/>
      <c r="B1194" s="66"/>
      <c r="C1194" s="66"/>
      <c r="D1194" s="66"/>
      <c r="E1194" s="6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</row>
    <row r="1195" spans="1:16" ht="12.75">
      <c r="A1195" s="65"/>
      <c r="B1195" s="66"/>
      <c r="C1195" s="66"/>
      <c r="D1195" s="66"/>
      <c r="E1195" s="66"/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</row>
    <row r="1196" spans="1:16" ht="12.75">
      <c r="A1196" s="65"/>
      <c r="B1196" s="66"/>
      <c r="C1196" s="66"/>
      <c r="D1196" s="66"/>
      <c r="E1196" s="6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</row>
    <row r="1197" spans="1:16" ht="12.75">
      <c r="A1197" s="65"/>
      <c r="B1197" s="66"/>
      <c r="C1197" s="66"/>
      <c r="D1197" s="66"/>
      <c r="E1197" s="66"/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</row>
    <row r="1198" spans="1:16" ht="12.75">
      <c r="A1198" s="65"/>
      <c r="B1198" s="66"/>
      <c r="C1198" s="66"/>
      <c r="D1198" s="66"/>
      <c r="E1198" s="66"/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</row>
    <row r="1199" spans="1:16" ht="12.75">
      <c r="A1199" s="65"/>
      <c r="B1199" s="66"/>
      <c r="C1199" s="66"/>
      <c r="D1199" s="66"/>
      <c r="E1199" s="66"/>
      <c r="F1199" s="66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</row>
    <row r="1200" spans="1:16" ht="12.75">
      <c r="A1200" s="65"/>
      <c r="B1200" s="66"/>
      <c r="C1200" s="66"/>
      <c r="D1200" s="66"/>
      <c r="E1200" s="6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</row>
    <row r="1201" spans="1:16" ht="12.75">
      <c r="A1201" s="65"/>
      <c r="B1201" s="66"/>
      <c r="C1201" s="66"/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</row>
    <row r="1202" spans="1:16" ht="12.75">
      <c r="A1202" s="65"/>
      <c r="B1202" s="66"/>
      <c r="C1202" s="66"/>
      <c r="D1202" s="66"/>
      <c r="E1202" s="66"/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</row>
    <row r="1203" spans="1:16" ht="12.75">
      <c r="A1203" s="65"/>
      <c r="B1203" s="66"/>
      <c r="C1203" s="66"/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</row>
    <row r="1204" spans="1:16" ht="12.75">
      <c r="A1204" s="65"/>
      <c r="B1204" s="66"/>
      <c r="C1204" s="66"/>
      <c r="D1204" s="66"/>
      <c r="E1204" s="6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</row>
    <row r="1205" spans="1:16" ht="12.75">
      <c r="A1205" s="65"/>
      <c r="B1205" s="66"/>
      <c r="C1205" s="66"/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</row>
    <row r="1206" spans="1:16" ht="12.75">
      <c r="A1206" s="65"/>
      <c r="B1206" s="66"/>
      <c r="C1206" s="66"/>
      <c r="D1206" s="66"/>
      <c r="E1206" s="66"/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</row>
    <row r="1207" spans="1:16" ht="12.75">
      <c r="A1207" s="65"/>
      <c r="B1207" s="66"/>
      <c r="C1207" s="66"/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</row>
    <row r="1208" spans="1:16" ht="12.75">
      <c r="A1208" s="65"/>
      <c r="B1208" s="66"/>
      <c r="C1208" s="66"/>
      <c r="D1208" s="66"/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</row>
    <row r="1209" spans="1:16" ht="12.75">
      <c r="A1209" s="65"/>
      <c r="B1209" s="66"/>
      <c r="C1209" s="66"/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</row>
    <row r="1210" spans="1:16" ht="12.75">
      <c r="A1210" s="65"/>
      <c r="B1210" s="66"/>
      <c r="C1210" s="66"/>
      <c r="D1210" s="66"/>
      <c r="E1210" s="66"/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</row>
    <row r="1211" spans="1:16" ht="12.75">
      <c r="A1211" s="65"/>
      <c r="B1211" s="66"/>
      <c r="C1211" s="66"/>
      <c r="D1211" s="66"/>
      <c r="E1211" s="66"/>
      <c r="F1211" s="66"/>
      <c r="G1211" s="66"/>
      <c r="H1211" s="66"/>
      <c r="I1211" s="66"/>
      <c r="J1211" s="66"/>
      <c r="K1211" s="66"/>
      <c r="L1211" s="66"/>
      <c r="M1211" s="66"/>
      <c r="N1211" s="66"/>
      <c r="O1211" s="66"/>
      <c r="P1211" s="66"/>
    </row>
    <row r="1212" spans="1:16" ht="12.75">
      <c r="A1212" s="65"/>
      <c r="B1212" s="66"/>
      <c r="C1212" s="66"/>
      <c r="D1212" s="66"/>
      <c r="E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</row>
    <row r="1213" spans="1:16" ht="12.75">
      <c r="A1213" s="65"/>
      <c r="B1213" s="66"/>
      <c r="C1213" s="66"/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</row>
    <row r="1214" spans="1:16" ht="12.75">
      <c r="A1214" s="65"/>
      <c r="B1214" s="66"/>
      <c r="C1214" s="66"/>
      <c r="D1214" s="66"/>
      <c r="E1214" s="66"/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</row>
    <row r="1215" spans="1:16" ht="12.75">
      <c r="A1215" s="65"/>
      <c r="B1215" s="66"/>
      <c r="C1215" s="66"/>
      <c r="D1215" s="66"/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</row>
    <row r="1216" spans="1:16" ht="12.75">
      <c r="A1216" s="65"/>
      <c r="B1216" s="66"/>
      <c r="C1216" s="66"/>
      <c r="D1216" s="66"/>
      <c r="E1216" s="66"/>
      <c r="F1216" s="66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</row>
    <row r="1217" spans="1:16" ht="12.75">
      <c r="A1217" s="65"/>
      <c r="B1217" s="66"/>
      <c r="C1217" s="66"/>
      <c r="D1217" s="66"/>
      <c r="E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</row>
    <row r="1218" spans="1:16" ht="12.75">
      <c r="A1218" s="65"/>
      <c r="B1218" s="66"/>
      <c r="C1218" s="66"/>
      <c r="D1218" s="66"/>
      <c r="E1218" s="66"/>
      <c r="F1218" s="66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</row>
    <row r="1219" spans="1:16" ht="12.75">
      <c r="A1219" s="65"/>
      <c r="B1219" s="66"/>
      <c r="C1219" s="66"/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</row>
    <row r="1220" spans="1:16" ht="12.75">
      <c r="A1220" s="65"/>
      <c r="B1220" s="66"/>
      <c r="C1220" s="66"/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</row>
    <row r="1221" spans="1:16" ht="12.75">
      <c r="A1221" s="65"/>
      <c r="B1221" s="66"/>
      <c r="C1221" s="66"/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</row>
    <row r="1222" spans="1:16" ht="12.75">
      <c r="A1222" s="65"/>
      <c r="B1222" s="66"/>
      <c r="C1222" s="66"/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</row>
    <row r="1223" spans="1:16" ht="12.75">
      <c r="A1223" s="65"/>
      <c r="B1223" s="66"/>
      <c r="C1223" s="66"/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</row>
    <row r="1224" spans="1:16" ht="12.75">
      <c r="A1224" s="65"/>
      <c r="B1224" s="66"/>
      <c r="C1224" s="66"/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</row>
    <row r="1225" spans="1:16" ht="12.75">
      <c r="A1225" s="65"/>
      <c r="B1225" s="66"/>
      <c r="C1225" s="66"/>
      <c r="D1225" s="66"/>
      <c r="E1225" s="66"/>
      <c r="F1225" s="66"/>
      <c r="G1225" s="66"/>
      <c r="H1225" s="66"/>
      <c r="I1225" s="66"/>
      <c r="J1225" s="66"/>
      <c r="K1225" s="66"/>
      <c r="L1225" s="66"/>
      <c r="M1225" s="66"/>
      <c r="N1225" s="66"/>
      <c r="O1225" s="66"/>
      <c r="P1225" s="66"/>
    </row>
    <row r="1226" spans="1:16" ht="12.75">
      <c r="A1226" s="65"/>
      <c r="B1226" s="66"/>
      <c r="C1226" s="66"/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</row>
    <row r="1227" spans="1:16" ht="12.75">
      <c r="A1227" s="65"/>
      <c r="B1227" s="66"/>
      <c r="C1227" s="66"/>
      <c r="D1227" s="66"/>
      <c r="E1227" s="66"/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66"/>
    </row>
    <row r="1228" spans="1:16" ht="12.75">
      <c r="A1228" s="65"/>
      <c r="B1228" s="66"/>
      <c r="C1228" s="66"/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</row>
    <row r="1229" spans="1:16" ht="12.75">
      <c r="A1229" s="65"/>
      <c r="B1229" s="66"/>
      <c r="C1229" s="66"/>
      <c r="D1229" s="66"/>
      <c r="E1229" s="66"/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</row>
    <row r="1230" spans="1:16" ht="12.75">
      <c r="A1230" s="65"/>
      <c r="B1230" s="66"/>
      <c r="C1230" s="66"/>
      <c r="D1230" s="66"/>
      <c r="E1230" s="66"/>
      <c r="F1230" s="66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</row>
    <row r="1231" spans="1:16" ht="12.75">
      <c r="A1231" s="65"/>
      <c r="B1231" s="66"/>
      <c r="C1231" s="66"/>
      <c r="D1231" s="66"/>
      <c r="E1231" s="66"/>
      <c r="F1231" s="66"/>
      <c r="G1231" s="66"/>
      <c r="H1231" s="66"/>
      <c r="I1231" s="66"/>
      <c r="J1231" s="66"/>
      <c r="K1231" s="66"/>
      <c r="L1231" s="66"/>
      <c r="M1231" s="66"/>
      <c r="N1231" s="66"/>
      <c r="O1231" s="66"/>
      <c r="P1231" s="66"/>
    </row>
    <row r="1232" spans="1:16" ht="12.75">
      <c r="A1232" s="65"/>
      <c r="B1232" s="66"/>
      <c r="C1232" s="66"/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</row>
    <row r="1233" spans="1:16" ht="12.75">
      <c r="A1233" s="65"/>
      <c r="B1233" s="66"/>
      <c r="C1233" s="66"/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</row>
    <row r="1234" spans="1:16" ht="12.75">
      <c r="A1234" s="65"/>
      <c r="B1234" s="66"/>
      <c r="C1234" s="66"/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  <c r="N1234" s="66"/>
      <c r="O1234" s="66"/>
      <c r="P1234" s="66"/>
    </row>
    <row r="1235" spans="1:16" ht="12.75">
      <c r="A1235" s="65"/>
      <c r="B1235" s="66"/>
      <c r="C1235" s="66"/>
      <c r="D1235" s="66"/>
      <c r="E1235" s="66"/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</row>
    <row r="1236" spans="1:16" ht="12.75">
      <c r="A1236" s="65"/>
      <c r="B1236" s="66"/>
      <c r="C1236" s="66"/>
      <c r="D1236" s="66"/>
      <c r="E1236" s="66"/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</row>
    <row r="1237" spans="1:16" ht="12.75">
      <c r="A1237" s="65"/>
      <c r="B1237" s="66"/>
      <c r="C1237" s="66"/>
      <c r="D1237" s="66"/>
      <c r="E1237" s="66"/>
      <c r="F1237" s="66"/>
      <c r="G1237" s="66"/>
      <c r="H1237" s="66"/>
      <c r="I1237" s="66"/>
      <c r="J1237" s="66"/>
      <c r="K1237" s="66"/>
      <c r="L1237" s="66"/>
      <c r="M1237" s="66"/>
      <c r="N1237" s="66"/>
      <c r="O1237" s="66"/>
      <c r="P1237" s="66"/>
    </row>
    <row r="1238" spans="1:16" ht="12.75">
      <c r="A1238" s="65"/>
      <c r="B1238" s="66"/>
      <c r="C1238" s="66"/>
      <c r="D1238" s="66"/>
      <c r="E1238" s="66"/>
      <c r="F1238" s="66"/>
      <c r="G1238" s="66"/>
      <c r="H1238" s="66"/>
      <c r="I1238" s="66"/>
      <c r="J1238" s="66"/>
      <c r="K1238" s="66"/>
      <c r="L1238" s="66"/>
      <c r="M1238" s="66"/>
      <c r="N1238" s="66"/>
      <c r="O1238" s="66"/>
      <c r="P1238" s="66"/>
    </row>
    <row r="1239" spans="1:16" ht="12.75">
      <c r="A1239" s="65"/>
      <c r="B1239" s="66"/>
      <c r="C1239" s="66"/>
      <c r="D1239" s="66"/>
      <c r="E1239" s="66"/>
      <c r="F1239" s="66"/>
      <c r="G1239" s="66"/>
      <c r="H1239" s="66"/>
      <c r="I1239" s="66"/>
      <c r="J1239" s="66"/>
      <c r="K1239" s="66"/>
      <c r="L1239" s="66"/>
      <c r="M1239" s="66"/>
      <c r="N1239" s="66"/>
      <c r="O1239" s="66"/>
      <c r="P1239" s="66"/>
    </row>
    <row r="1240" spans="1:16" ht="12.75">
      <c r="A1240" s="65"/>
      <c r="B1240" s="66"/>
      <c r="C1240" s="66"/>
      <c r="D1240" s="66"/>
      <c r="E1240" s="66"/>
      <c r="F1240" s="66"/>
      <c r="G1240" s="66"/>
      <c r="H1240" s="66"/>
      <c r="I1240" s="66"/>
      <c r="J1240" s="66"/>
      <c r="K1240" s="66"/>
      <c r="L1240" s="66"/>
      <c r="M1240" s="66"/>
      <c r="N1240" s="66"/>
      <c r="O1240" s="66"/>
      <c r="P1240" s="66"/>
    </row>
    <row r="1241" spans="1:16" ht="12.75">
      <c r="A1241" s="65"/>
      <c r="B1241" s="66"/>
      <c r="C1241" s="66"/>
      <c r="D1241" s="66"/>
      <c r="E1241" s="66"/>
      <c r="F1241" s="66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</row>
    <row r="1242" spans="1:16" ht="12.75">
      <c r="A1242" s="65"/>
      <c r="B1242" s="66"/>
      <c r="C1242" s="66"/>
      <c r="D1242" s="66"/>
      <c r="E1242" s="66"/>
      <c r="F1242" s="66"/>
      <c r="G1242" s="66"/>
      <c r="H1242" s="66"/>
      <c r="I1242" s="66"/>
      <c r="J1242" s="66"/>
      <c r="K1242" s="66"/>
      <c r="L1242" s="66"/>
      <c r="M1242" s="66"/>
      <c r="N1242" s="66"/>
      <c r="O1242" s="66"/>
      <c r="P1242" s="66"/>
    </row>
    <row r="1243" spans="1:16" ht="12.75">
      <c r="A1243" s="65"/>
      <c r="B1243" s="66"/>
      <c r="C1243" s="66"/>
      <c r="D1243" s="66"/>
      <c r="E1243" s="66"/>
      <c r="F1243" s="66"/>
      <c r="G1243" s="66"/>
      <c r="H1243" s="66"/>
      <c r="I1243" s="66"/>
      <c r="J1243" s="66"/>
      <c r="K1243" s="66"/>
      <c r="L1243" s="66"/>
      <c r="M1243" s="66"/>
      <c r="N1243" s="66"/>
      <c r="O1243" s="66"/>
      <c r="P1243" s="66"/>
    </row>
    <row r="1244" spans="1:16" ht="12.75">
      <c r="A1244" s="65"/>
      <c r="B1244" s="66"/>
      <c r="C1244" s="66"/>
      <c r="D1244" s="66"/>
      <c r="E1244" s="66"/>
      <c r="F1244" s="66"/>
      <c r="G1244" s="66"/>
      <c r="H1244" s="66"/>
      <c r="I1244" s="66"/>
      <c r="J1244" s="66"/>
      <c r="K1244" s="66"/>
      <c r="L1244" s="66"/>
      <c r="M1244" s="66"/>
      <c r="N1244" s="66"/>
      <c r="O1244" s="66"/>
      <c r="P1244" s="66"/>
    </row>
    <row r="1245" spans="1:16" ht="12.75">
      <c r="A1245" s="65"/>
      <c r="B1245" s="66"/>
      <c r="C1245" s="66"/>
      <c r="D1245" s="66"/>
      <c r="E1245" s="66"/>
      <c r="F1245" s="66"/>
      <c r="G1245" s="66"/>
      <c r="H1245" s="66"/>
      <c r="I1245" s="66"/>
      <c r="J1245" s="66"/>
      <c r="K1245" s="66"/>
      <c r="L1245" s="66"/>
      <c r="M1245" s="66"/>
      <c r="N1245" s="66"/>
      <c r="O1245" s="66"/>
      <c r="P1245" s="66"/>
    </row>
    <row r="1246" spans="1:16" ht="12.75">
      <c r="A1246" s="65"/>
      <c r="B1246" s="66"/>
      <c r="C1246" s="66"/>
      <c r="D1246" s="66"/>
      <c r="E1246" s="66"/>
      <c r="F1246" s="66"/>
      <c r="G1246" s="66"/>
      <c r="H1246" s="66"/>
      <c r="I1246" s="66"/>
      <c r="J1246" s="66"/>
      <c r="K1246" s="66"/>
      <c r="L1246" s="66"/>
      <c r="M1246" s="66"/>
      <c r="N1246" s="66"/>
      <c r="O1246" s="66"/>
      <c r="P1246" s="66"/>
    </row>
    <row r="1247" spans="1:16" ht="12.75">
      <c r="A1247" s="65"/>
      <c r="B1247" s="66"/>
      <c r="C1247" s="66"/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  <c r="N1247" s="66"/>
      <c r="O1247" s="66"/>
      <c r="P1247" s="66"/>
    </row>
    <row r="1248" spans="1:16" ht="12.75">
      <c r="A1248" s="65"/>
      <c r="B1248" s="66"/>
      <c r="C1248" s="66"/>
      <c r="D1248" s="66"/>
      <c r="E1248" s="66"/>
      <c r="F1248" s="66"/>
      <c r="G1248" s="66"/>
      <c r="H1248" s="66"/>
      <c r="I1248" s="66"/>
      <c r="J1248" s="66"/>
      <c r="K1248" s="66"/>
      <c r="L1248" s="66"/>
      <c r="M1248" s="66"/>
      <c r="N1248" s="66"/>
      <c r="O1248" s="66"/>
      <c r="P1248" s="66"/>
    </row>
    <row r="1249" spans="1:16" ht="12.75">
      <c r="A1249" s="65"/>
      <c r="B1249" s="66"/>
      <c r="C1249" s="66"/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</row>
    <row r="1250" spans="1:16" ht="12.75">
      <c r="A1250" s="65"/>
      <c r="B1250" s="66"/>
      <c r="C1250" s="66"/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</row>
    <row r="1251" spans="1:16" ht="12.75">
      <c r="A1251" s="65"/>
      <c r="B1251" s="66"/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</row>
    <row r="1252" spans="1:16" ht="12.75">
      <c r="A1252" s="65"/>
      <c r="B1252" s="66"/>
      <c r="C1252" s="66"/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</row>
    <row r="1253" spans="1:16" ht="12.75">
      <c r="A1253" s="65"/>
      <c r="B1253" s="66"/>
      <c r="C1253" s="66"/>
      <c r="D1253" s="66"/>
      <c r="E1253" s="66"/>
      <c r="F1253" s="66"/>
      <c r="G1253" s="66"/>
      <c r="H1253" s="66"/>
      <c r="I1253" s="66"/>
      <c r="J1253" s="66"/>
      <c r="K1253" s="66"/>
      <c r="L1253" s="66"/>
      <c r="M1253" s="66"/>
      <c r="N1253" s="66"/>
      <c r="O1253" s="66"/>
      <c r="P1253" s="66"/>
    </row>
    <row r="1254" spans="1:16" ht="12.75">
      <c r="A1254" s="65"/>
      <c r="B1254" s="66"/>
      <c r="C1254" s="66"/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  <c r="N1254" s="66"/>
      <c r="O1254" s="66"/>
      <c r="P1254" s="66"/>
    </row>
    <row r="1255" spans="1:16" ht="12.75">
      <c r="A1255" s="65"/>
      <c r="B1255" s="66"/>
      <c r="C1255" s="66"/>
      <c r="D1255" s="66"/>
      <c r="E1255" s="66"/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</row>
    <row r="1256" spans="1:16" ht="12.75">
      <c r="A1256" s="65"/>
      <c r="B1256" s="66"/>
      <c r="C1256" s="66"/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</row>
    <row r="1257" spans="1:16" ht="12.75">
      <c r="A1257" s="65"/>
      <c r="B1257" s="66"/>
      <c r="C1257" s="66"/>
      <c r="D1257" s="66"/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</row>
    <row r="1258" spans="1:16" ht="12.75">
      <c r="A1258" s="65"/>
      <c r="B1258" s="66"/>
      <c r="C1258" s="66"/>
      <c r="D1258" s="66"/>
      <c r="E1258" s="66"/>
      <c r="F1258" s="66"/>
      <c r="G1258" s="66"/>
      <c r="H1258" s="66"/>
      <c r="I1258" s="66"/>
      <c r="J1258" s="66"/>
      <c r="K1258" s="66"/>
      <c r="L1258" s="66"/>
      <c r="M1258" s="66"/>
      <c r="N1258" s="66"/>
      <c r="O1258" s="66"/>
      <c r="P1258" s="66"/>
    </row>
    <row r="1259" spans="1:16" ht="12.75">
      <c r="A1259" s="65"/>
      <c r="B1259" s="66"/>
      <c r="C1259" s="66"/>
      <c r="D1259" s="66"/>
      <c r="E1259" s="66"/>
      <c r="F1259" s="66"/>
      <c r="G1259" s="66"/>
      <c r="H1259" s="66"/>
      <c r="I1259" s="66"/>
      <c r="J1259" s="66"/>
      <c r="K1259" s="66"/>
      <c r="L1259" s="66"/>
      <c r="M1259" s="66"/>
      <c r="N1259" s="66"/>
      <c r="O1259" s="66"/>
      <c r="P1259" s="66"/>
    </row>
    <row r="1260" spans="1:16" ht="12.75">
      <c r="A1260" s="65"/>
      <c r="B1260" s="66"/>
      <c r="C1260" s="66"/>
      <c r="D1260" s="66"/>
      <c r="E1260" s="66"/>
      <c r="F1260" s="66"/>
      <c r="G1260" s="66"/>
      <c r="H1260" s="66"/>
      <c r="I1260" s="66"/>
      <c r="J1260" s="66"/>
      <c r="K1260" s="66"/>
      <c r="L1260" s="66"/>
      <c r="M1260" s="66"/>
      <c r="N1260" s="66"/>
      <c r="O1260" s="66"/>
      <c r="P1260" s="66"/>
    </row>
    <row r="1261" spans="1:16" ht="12.75">
      <c r="A1261" s="65"/>
      <c r="B1261" s="66"/>
      <c r="C1261" s="66"/>
      <c r="D1261" s="66"/>
      <c r="E1261" s="66"/>
      <c r="F1261" s="66"/>
      <c r="G1261" s="66"/>
      <c r="H1261" s="66"/>
      <c r="I1261" s="66"/>
      <c r="J1261" s="66"/>
      <c r="K1261" s="66"/>
      <c r="L1261" s="66"/>
      <c r="M1261" s="66"/>
      <c r="N1261" s="66"/>
      <c r="O1261" s="66"/>
      <c r="P1261" s="66"/>
    </row>
    <row r="1262" spans="1:16" ht="12.75">
      <c r="A1262" s="65"/>
      <c r="B1262" s="66"/>
      <c r="C1262" s="66"/>
      <c r="D1262" s="66"/>
      <c r="E1262" s="66"/>
      <c r="F1262" s="66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</row>
    <row r="1263" spans="1:16" ht="12.75">
      <c r="A1263" s="65"/>
      <c r="B1263" s="66"/>
      <c r="C1263" s="66"/>
      <c r="D1263" s="66"/>
      <c r="E1263" s="66"/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</row>
    <row r="1264" spans="1:16" ht="12.75">
      <c r="A1264" s="65"/>
      <c r="B1264" s="66"/>
      <c r="C1264" s="66"/>
      <c r="D1264" s="66"/>
      <c r="E1264" s="66"/>
      <c r="F1264" s="66"/>
      <c r="G1264" s="66"/>
      <c r="H1264" s="66"/>
      <c r="I1264" s="66"/>
      <c r="J1264" s="66"/>
      <c r="K1264" s="66"/>
      <c r="L1264" s="66"/>
      <c r="M1264" s="66"/>
      <c r="N1264" s="66"/>
      <c r="O1264" s="66"/>
      <c r="P1264" s="66"/>
    </row>
    <row r="1265" spans="1:16" ht="12.75">
      <c r="A1265" s="65"/>
      <c r="B1265" s="66"/>
      <c r="C1265" s="66"/>
      <c r="D1265" s="66"/>
      <c r="E1265" s="66"/>
      <c r="F1265" s="66"/>
      <c r="G1265" s="66"/>
      <c r="H1265" s="66"/>
      <c r="I1265" s="66"/>
      <c r="J1265" s="66"/>
      <c r="K1265" s="66"/>
      <c r="L1265" s="66"/>
      <c r="M1265" s="66"/>
      <c r="N1265" s="66"/>
      <c r="O1265" s="66"/>
      <c r="P1265" s="66"/>
    </row>
    <row r="1266" spans="1:16" ht="12.75">
      <c r="A1266" s="65"/>
      <c r="B1266" s="66"/>
      <c r="C1266" s="66"/>
      <c r="D1266" s="66"/>
      <c r="E1266" s="66"/>
      <c r="F1266" s="66"/>
      <c r="G1266" s="66"/>
      <c r="H1266" s="66"/>
      <c r="I1266" s="66"/>
      <c r="J1266" s="66"/>
      <c r="K1266" s="66"/>
      <c r="L1266" s="66"/>
      <c r="M1266" s="66"/>
      <c r="N1266" s="66"/>
      <c r="O1266" s="66"/>
      <c r="P1266" s="66"/>
    </row>
    <row r="1267" spans="1:16" ht="12.75">
      <c r="A1267" s="65"/>
      <c r="B1267" s="66"/>
      <c r="C1267" s="66"/>
      <c r="D1267" s="66"/>
      <c r="E1267" s="66"/>
      <c r="F1267" s="66"/>
      <c r="G1267" s="66"/>
      <c r="H1267" s="66"/>
      <c r="I1267" s="66"/>
      <c r="J1267" s="66"/>
      <c r="K1267" s="66"/>
      <c r="L1267" s="66"/>
      <c r="M1267" s="66"/>
      <c r="N1267" s="66"/>
      <c r="O1267" s="66"/>
      <c r="P1267" s="66"/>
    </row>
    <row r="1268" spans="1:16" ht="12.75">
      <c r="A1268" s="65"/>
      <c r="B1268" s="66"/>
      <c r="C1268" s="66"/>
      <c r="D1268" s="66"/>
      <c r="E1268" s="66"/>
      <c r="F1268" s="66"/>
      <c r="G1268" s="66"/>
      <c r="H1268" s="66"/>
      <c r="I1268" s="66"/>
      <c r="J1268" s="66"/>
      <c r="K1268" s="66"/>
      <c r="L1268" s="66"/>
      <c r="M1268" s="66"/>
      <c r="N1268" s="66"/>
      <c r="O1268" s="66"/>
      <c r="P1268" s="66"/>
    </row>
    <row r="1269" spans="1:16" ht="12.75">
      <c r="A1269" s="65"/>
      <c r="B1269" s="66"/>
      <c r="C1269" s="66"/>
      <c r="D1269" s="66"/>
      <c r="E1269" s="66"/>
      <c r="F1269" s="66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</row>
    <row r="1270" spans="1:16" ht="12.75">
      <c r="A1270" s="65"/>
      <c r="B1270" s="66"/>
      <c r="C1270" s="66"/>
      <c r="D1270" s="66"/>
      <c r="E1270" s="66"/>
      <c r="F1270" s="66"/>
      <c r="G1270" s="66"/>
      <c r="H1270" s="66"/>
      <c r="I1270" s="66"/>
      <c r="J1270" s="66"/>
      <c r="K1270" s="66"/>
      <c r="L1270" s="66"/>
      <c r="M1270" s="66"/>
      <c r="N1270" s="66"/>
      <c r="O1270" s="66"/>
      <c r="P1270" s="66"/>
    </row>
    <row r="1271" spans="1:16" ht="12.75">
      <c r="A1271" s="65"/>
      <c r="B1271" s="66"/>
      <c r="C1271" s="66"/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</row>
    <row r="1272" spans="1:16" ht="12.75">
      <c r="A1272" s="65"/>
      <c r="B1272" s="66"/>
      <c r="C1272" s="66"/>
      <c r="D1272" s="66"/>
      <c r="E1272" s="66"/>
      <c r="F1272" s="66"/>
      <c r="G1272" s="66"/>
      <c r="H1272" s="66"/>
      <c r="I1272" s="66"/>
      <c r="J1272" s="66"/>
      <c r="K1272" s="66"/>
      <c r="L1272" s="66"/>
      <c r="M1272" s="66"/>
      <c r="N1272" s="66"/>
      <c r="O1272" s="66"/>
      <c r="P1272" s="66"/>
    </row>
    <row r="1273" spans="1:16" ht="12.75">
      <c r="A1273" s="65"/>
      <c r="B1273" s="66"/>
      <c r="C1273" s="66"/>
      <c r="D1273" s="66"/>
      <c r="E1273" s="66"/>
      <c r="F1273" s="66"/>
      <c r="G1273" s="66"/>
      <c r="H1273" s="66"/>
      <c r="I1273" s="66"/>
      <c r="J1273" s="66"/>
      <c r="K1273" s="66"/>
      <c r="L1273" s="66"/>
      <c r="M1273" s="66"/>
      <c r="N1273" s="66"/>
      <c r="O1273" s="66"/>
      <c r="P1273" s="66"/>
    </row>
    <row r="1274" spans="1:16" ht="12.75">
      <c r="A1274" s="65"/>
      <c r="B1274" s="66"/>
      <c r="C1274" s="66"/>
      <c r="D1274" s="66"/>
      <c r="E1274" s="66"/>
      <c r="F1274" s="66"/>
      <c r="G1274" s="66"/>
      <c r="H1274" s="66"/>
      <c r="I1274" s="66"/>
      <c r="J1274" s="66"/>
      <c r="K1274" s="66"/>
      <c r="L1274" s="66"/>
      <c r="M1274" s="66"/>
      <c r="N1274" s="66"/>
      <c r="O1274" s="66"/>
      <c r="P1274" s="66"/>
    </row>
    <row r="1275" spans="1:16" ht="12.75">
      <c r="A1275" s="65"/>
      <c r="B1275" s="66"/>
      <c r="C1275" s="66"/>
      <c r="D1275" s="66"/>
      <c r="E1275" s="66"/>
      <c r="F1275" s="66"/>
      <c r="G1275" s="66"/>
      <c r="H1275" s="66"/>
      <c r="I1275" s="66"/>
      <c r="J1275" s="66"/>
      <c r="K1275" s="66"/>
      <c r="L1275" s="66"/>
      <c r="M1275" s="66"/>
      <c r="N1275" s="66"/>
      <c r="O1275" s="66"/>
      <c r="P1275" s="66"/>
    </row>
    <row r="1276" spans="1:16" ht="12.75">
      <c r="A1276" s="65"/>
      <c r="B1276" s="66"/>
      <c r="C1276" s="66"/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</row>
    <row r="1277" spans="1:16" ht="12.75">
      <c r="A1277" s="65"/>
      <c r="B1277" s="66"/>
      <c r="C1277" s="66"/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</row>
    <row r="1278" spans="1:16" ht="12.75">
      <c r="A1278" s="65"/>
      <c r="B1278" s="66"/>
      <c r="C1278" s="66"/>
      <c r="D1278" s="66"/>
      <c r="E1278" s="66"/>
      <c r="F1278" s="66"/>
      <c r="G1278" s="66"/>
      <c r="H1278" s="66"/>
      <c r="I1278" s="66"/>
      <c r="J1278" s="66"/>
      <c r="K1278" s="66"/>
      <c r="L1278" s="66"/>
      <c r="M1278" s="66"/>
      <c r="N1278" s="66"/>
      <c r="O1278" s="66"/>
      <c r="P1278" s="66"/>
    </row>
    <row r="1279" spans="1:16" ht="12.75">
      <c r="A1279" s="65"/>
      <c r="B1279" s="66"/>
      <c r="C1279" s="66"/>
      <c r="D1279" s="66"/>
      <c r="E1279" s="66"/>
      <c r="F1279" s="66"/>
      <c r="G1279" s="66"/>
      <c r="H1279" s="66"/>
      <c r="I1279" s="66"/>
      <c r="J1279" s="66"/>
      <c r="K1279" s="66"/>
      <c r="L1279" s="66"/>
      <c r="M1279" s="66"/>
      <c r="N1279" s="66"/>
      <c r="O1279" s="66"/>
      <c r="P1279" s="66"/>
    </row>
    <row r="1280" spans="1:16" ht="12.75">
      <c r="A1280" s="65"/>
      <c r="B1280" s="66"/>
      <c r="C1280" s="66"/>
      <c r="D1280" s="66"/>
      <c r="E1280" s="66"/>
      <c r="F1280" s="66"/>
      <c r="G1280" s="66"/>
      <c r="H1280" s="66"/>
      <c r="I1280" s="66"/>
      <c r="J1280" s="66"/>
      <c r="K1280" s="66"/>
      <c r="L1280" s="66"/>
      <c r="M1280" s="66"/>
      <c r="N1280" s="66"/>
      <c r="O1280" s="66"/>
      <c r="P1280" s="66"/>
    </row>
    <row r="1281" spans="1:16" ht="12.75">
      <c r="A1281" s="65"/>
      <c r="B1281" s="66"/>
      <c r="C1281" s="66"/>
      <c r="D1281" s="66"/>
      <c r="E1281" s="66"/>
      <c r="F1281" s="66"/>
      <c r="G1281" s="66"/>
      <c r="H1281" s="66"/>
      <c r="I1281" s="66"/>
      <c r="J1281" s="66"/>
      <c r="K1281" s="66"/>
      <c r="L1281" s="66"/>
      <c r="M1281" s="66"/>
      <c r="N1281" s="66"/>
      <c r="O1281" s="66"/>
      <c r="P1281" s="66"/>
    </row>
    <row r="1282" spans="1:16" ht="12.75">
      <c r="A1282" s="65"/>
      <c r="B1282" s="66"/>
      <c r="C1282" s="66"/>
      <c r="D1282" s="66"/>
      <c r="E1282" s="66"/>
      <c r="F1282" s="66"/>
      <c r="G1282" s="66"/>
      <c r="H1282" s="66"/>
      <c r="I1282" s="66"/>
      <c r="J1282" s="66"/>
      <c r="K1282" s="66"/>
      <c r="L1282" s="66"/>
      <c r="M1282" s="66"/>
      <c r="N1282" s="66"/>
      <c r="O1282" s="66"/>
      <c r="P1282" s="66"/>
    </row>
    <row r="1283" spans="1:16" ht="12.75">
      <c r="A1283" s="65"/>
      <c r="B1283" s="66"/>
      <c r="C1283" s="66"/>
      <c r="D1283" s="66"/>
      <c r="E1283" s="66"/>
      <c r="F1283" s="66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</row>
    <row r="1284" spans="1:16" ht="12.75">
      <c r="A1284" s="65"/>
      <c r="B1284" s="66"/>
      <c r="C1284" s="66"/>
      <c r="D1284" s="66"/>
      <c r="E1284" s="66"/>
      <c r="F1284" s="66"/>
      <c r="G1284" s="66"/>
      <c r="H1284" s="66"/>
      <c r="I1284" s="66"/>
      <c r="J1284" s="66"/>
      <c r="K1284" s="66"/>
      <c r="L1284" s="66"/>
      <c r="M1284" s="66"/>
      <c r="N1284" s="66"/>
      <c r="O1284" s="66"/>
      <c r="P1284" s="66"/>
    </row>
    <row r="1285" spans="1:16" ht="12.75">
      <c r="A1285" s="65"/>
      <c r="B1285" s="66"/>
      <c r="C1285" s="66"/>
      <c r="D1285" s="66"/>
      <c r="E1285" s="66"/>
      <c r="F1285" s="66"/>
      <c r="G1285" s="66"/>
      <c r="H1285" s="66"/>
      <c r="I1285" s="66"/>
      <c r="J1285" s="66"/>
      <c r="K1285" s="66"/>
      <c r="L1285" s="66"/>
      <c r="M1285" s="66"/>
      <c r="N1285" s="66"/>
      <c r="O1285" s="66"/>
      <c r="P1285" s="66"/>
    </row>
    <row r="1286" spans="1:16" ht="12.75">
      <c r="A1286" s="65"/>
      <c r="B1286" s="66"/>
      <c r="C1286" s="66"/>
      <c r="D1286" s="66"/>
      <c r="E1286" s="66"/>
      <c r="F1286" s="66"/>
      <c r="G1286" s="66"/>
      <c r="H1286" s="66"/>
      <c r="I1286" s="66"/>
      <c r="J1286" s="66"/>
      <c r="K1286" s="66"/>
      <c r="L1286" s="66"/>
      <c r="M1286" s="66"/>
      <c r="N1286" s="66"/>
      <c r="O1286" s="66"/>
      <c r="P1286" s="66"/>
    </row>
    <row r="1287" spans="1:16" ht="12.75">
      <c r="A1287" s="65"/>
      <c r="B1287" s="66"/>
      <c r="C1287" s="66"/>
      <c r="D1287" s="66"/>
      <c r="E1287" s="66"/>
      <c r="F1287" s="66"/>
      <c r="G1287" s="66"/>
      <c r="H1287" s="66"/>
      <c r="I1287" s="66"/>
      <c r="J1287" s="66"/>
      <c r="K1287" s="66"/>
      <c r="L1287" s="66"/>
      <c r="M1287" s="66"/>
      <c r="N1287" s="66"/>
      <c r="O1287" s="66"/>
      <c r="P1287" s="66"/>
    </row>
    <row r="1288" spans="1:16" ht="12.75">
      <c r="A1288" s="65"/>
      <c r="B1288" s="66"/>
      <c r="C1288" s="66"/>
      <c r="D1288" s="66"/>
      <c r="E1288" s="66"/>
      <c r="F1288" s="66"/>
      <c r="G1288" s="66"/>
      <c r="H1288" s="66"/>
      <c r="I1288" s="66"/>
      <c r="J1288" s="66"/>
      <c r="K1288" s="66"/>
      <c r="L1288" s="66"/>
      <c r="M1288" s="66"/>
      <c r="N1288" s="66"/>
      <c r="O1288" s="66"/>
      <c r="P1288" s="66"/>
    </row>
    <row r="1289" spans="1:16" ht="12.75">
      <c r="A1289" s="65"/>
      <c r="B1289" s="66"/>
      <c r="C1289" s="66"/>
      <c r="D1289" s="66"/>
      <c r="E1289" s="66"/>
      <c r="F1289" s="66"/>
      <c r="G1289" s="66"/>
      <c r="H1289" s="66"/>
      <c r="I1289" s="66"/>
      <c r="J1289" s="66"/>
      <c r="K1289" s="66"/>
      <c r="L1289" s="66"/>
      <c r="M1289" s="66"/>
      <c r="N1289" s="66"/>
      <c r="O1289" s="66"/>
      <c r="P1289" s="66"/>
    </row>
    <row r="1290" spans="1:16" ht="12.75">
      <c r="A1290" s="65"/>
      <c r="B1290" s="66"/>
      <c r="C1290" s="66"/>
      <c r="D1290" s="66"/>
      <c r="E1290" s="66"/>
      <c r="F1290" s="66"/>
      <c r="G1290" s="66"/>
      <c r="H1290" s="66"/>
      <c r="I1290" s="66"/>
      <c r="J1290" s="66"/>
      <c r="K1290" s="66"/>
      <c r="L1290" s="66"/>
      <c r="M1290" s="66"/>
      <c r="N1290" s="66"/>
      <c r="O1290" s="66"/>
      <c r="P1290" s="66"/>
    </row>
    <row r="1291" spans="1:16" ht="12.75">
      <c r="A1291" s="65"/>
      <c r="B1291" s="66"/>
      <c r="C1291" s="66"/>
      <c r="D1291" s="66"/>
      <c r="E1291" s="66"/>
      <c r="F1291" s="66"/>
      <c r="G1291" s="66"/>
      <c r="H1291" s="66"/>
      <c r="I1291" s="66"/>
      <c r="J1291" s="66"/>
      <c r="K1291" s="66"/>
      <c r="L1291" s="66"/>
      <c r="M1291" s="66"/>
      <c r="N1291" s="66"/>
      <c r="O1291" s="66"/>
      <c r="P1291" s="66"/>
    </row>
    <row r="1292" spans="1:16" ht="12.75">
      <c r="A1292" s="65"/>
      <c r="B1292" s="66"/>
      <c r="C1292" s="66"/>
      <c r="D1292" s="66"/>
      <c r="E1292" s="66"/>
      <c r="F1292" s="66"/>
      <c r="G1292" s="66"/>
      <c r="H1292" s="66"/>
      <c r="I1292" s="66"/>
      <c r="J1292" s="66"/>
      <c r="K1292" s="66"/>
      <c r="L1292" s="66"/>
      <c r="M1292" s="66"/>
      <c r="N1292" s="66"/>
      <c r="O1292" s="66"/>
      <c r="P1292" s="66"/>
    </row>
    <row r="1293" spans="1:16" ht="12.75">
      <c r="A1293" s="65"/>
      <c r="B1293" s="66"/>
      <c r="C1293" s="66"/>
      <c r="D1293" s="66"/>
      <c r="E1293" s="66"/>
      <c r="F1293" s="66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</row>
    <row r="1294" spans="1:16" ht="12.75">
      <c r="A1294" s="65"/>
      <c r="B1294" s="66"/>
      <c r="C1294" s="66"/>
      <c r="D1294" s="66"/>
      <c r="E1294" s="66"/>
      <c r="F1294" s="66"/>
      <c r="G1294" s="66"/>
      <c r="H1294" s="66"/>
      <c r="I1294" s="66"/>
      <c r="J1294" s="66"/>
      <c r="K1294" s="66"/>
      <c r="L1294" s="66"/>
      <c r="M1294" s="66"/>
      <c r="N1294" s="66"/>
      <c r="O1294" s="66"/>
      <c r="P1294" s="66"/>
    </row>
    <row r="1295" spans="1:16" ht="12.75">
      <c r="A1295" s="65"/>
      <c r="B1295" s="66"/>
      <c r="C1295" s="66"/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  <c r="N1295" s="66"/>
      <c r="O1295" s="66"/>
      <c r="P1295" s="66"/>
    </row>
    <row r="1296" spans="1:16" ht="12.75">
      <c r="A1296" s="65"/>
      <c r="B1296" s="66"/>
      <c r="C1296" s="66"/>
      <c r="D1296" s="66"/>
      <c r="E1296" s="66"/>
      <c r="F1296" s="66"/>
      <c r="G1296" s="66"/>
      <c r="H1296" s="66"/>
      <c r="I1296" s="66"/>
      <c r="J1296" s="66"/>
      <c r="K1296" s="66"/>
      <c r="L1296" s="66"/>
      <c r="M1296" s="66"/>
      <c r="N1296" s="66"/>
      <c r="O1296" s="66"/>
      <c r="P1296" s="66"/>
    </row>
    <row r="1297" spans="1:16" ht="12.75">
      <c r="A1297" s="65"/>
      <c r="B1297" s="66"/>
      <c r="C1297" s="66"/>
      <c r="D1297" s="66"/>
      <c r="E1297" s="66"/>
      <c r="F1297" s="66"/>
      <c r="G1297" s="66"/>
      <c r="H1297" s="66"/>
      <c r="I1297" s="66"/>
      <c r="J1297" s="66"/>
      <c r="K1297" s="66"/>
      <c r="L1297" s="66"/>
      <c r="M1297" s="66"/>
      <c r="N1297" s="66"/>
      <c r="O1297" s="66"/>
      <c r="P1297" s="66"/>
    </row>
    <row r="1298" spans="1:16" ht="12.75">
      <c r="A1298" s="65"/>
      <c r="B1298" s="66"/>
      <c r="C1298" s="66"/>
      <c r="D1298" s="66"/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</row>
    <row r="1299" spans="1:16" ht="12.75">
      <c r="A1299" s="65"/>
      <c r="B1299" s="66"/>
      <c r="C1299" s="66"/>
      <c r="D1299" s="66"/>
      <c r="E1299" s="66"/>
      <c r="F1299" s="66"/>
      <c r="G1299" s="66"/>
      <c r="H1299" s="66"/>
      <c r="I1299" s="66"/>
      <c r="J1299" s="66"/>
      <c r="K1299" s="66"/>
      <c r="L1299" s="66"/>
      <c r="M1299" s="66"/>
      <c r="N1299" s="66"/>
      <c r="O1299" s="66"/>
      <c r="P1299" s="66"/>
    </row>
    <row r="1300" spans="1:16" ht="12.75">
      <c r="A1300" s="65"/>
      <c r="B1300" s="66"/>
      <c r="C1300" s="66"/>
      <c r="D1300" s="66"/>
      <c r="E1300" s="66"/>
      <c r="F1300" s="66"/>
      <c r="G1300" s="66"/>
      <c r="H1300" s="66"/>
      <c r="I1300" s="66"/>
      <c r="J1300" s="66"/>
      <c r="K1300" s="66"/>
      <c r="L1300" s="66"/>
      <c r="M1300" s="66"/>
      <c r="N1300" s="66"/>
      <c r="O1300" s="66"/>
      <c r="P1300" s="66"/>
    </row>
    <row r="1301" spans="1:16" ht="12.75">
      <c r="A1301" s="65"/>
      <c r="B1301" s="66"/>
      <c r="C1301" s="66"/>
      <c r="D1301" s="66"/>
      <c r="E1301" s="66"/>
      <c r="F1301" s="66"/>
      <c r="G1301" s="66"/>
      <c r="H1301" s="66"/>
      <c r="I1301" s="66"/>
      <c r="J1301" s="66"/>
      <c r="K1301" s="66"/>
      <c r="L1301" s="66"/>
      <c r="M1301" s="66"/>
      <c r="N1301" s="66"/>
      <c r="O1301" s="66"/>
      <c r="P1301" s="66"/>
    </row>
    <row r="1302" spans="1:16" ht="12.75">
      <c r="A1302" s="65"/>
      <c r="B1302" s="66"/>
      <c r="C1302" s="66"/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  <c r="N1302" s="66"/>
      <c r="O1302" s="66"/>
      <c r="P1302" s="66"/>
    </row>
    <row r="1303" spans="1:16" ht="12.75">
      <c r="A1303" s="65"/>
      <c r="B1303" s="66"/>
      <c r="C1303" s="66"/>
      <c r="D1303" s="66"/>
      <c r="E1303" s="66"/>
      <c r="F1303" s="66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</row>
    <row r="1304" spans="1:16" ht="12.75">
      <c r="A1304" s="65"/>
      <c r="B1304" s="66"/>
      <c r="C1304" s="66"/>
      <c r="D1304" s="66"/>
      <c r="E1304" s="66"/>
      <c r="F1304" s="66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</row>
    <row r="1305" spans="1:16" ht="12.75">
      <c r="A1305" s="65"/>
      <c r="B1305" s="66"/>
      <c r="C1305" s="66"/>
      <c r="D1305" s="66"/>
      <c r="E1305" s="66"/>
      <c r="F1305" s="66"/>
      <c r="G1305" s="66"/>
      <c r="H1305" s="66"/>
      <c r="I1305" s="66"/>
      <c r="J1305" s="66"/>
      <c r="K1305" s="66"/>
      <c r="L1305" s="66"/>
      <c r="M1305" s="66"/>
      <c r="N1305" s="66"/>
      <c r="O1305" s="66"/>
      <c r="P1305" s="66"/>
    </row>
    <row r="1306" spans="1:16" ht="12.75">
      <c r="A1306" s="65"/>
      <c r="B1306" s="66"/>
      <c r="C1306" s="66"/>
      <c r="D1306" s="66"/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landscape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36"/>
  <sheetViews>
    <sheetView zoomScaleSheetLayoutView="100" zoomScalePageLayoutView="0" workbookViewId="0" topLeftCell="A1">
      <selection activeCell="C2" sqref="C2"/>
    </sheetView>
  </sheetViews>
  <sheetFormatPr defaultColWidth="9.140625" defaultRowHeight="12.75" outlineLevelRow="2"/>
  <cols>
    <col min="1" max="1" width="7.421875" style="72" customWidth="1"/>
    <col min="2" max="2" width="9.00390625" style="144" customWidth="1"/>
    <col min="3" max="3" width="38.140625" style="145" customWidth="1"/>
    <col min="4" max="8" width="12.7109375" style="72" hidden="1" customWidth="1"/>
    <col min="9" max="9" width="20.7109375" style="72" hidden="1" customWidth="1"/>
    <col min="10" max="11" width="9.140625" style="72" hidden="1" customWidth="1"/>
    <col min="12" max="12" width="12.57421875" style="72" customWidth="1"/>
    <col min="13" max="13" width="12.7109375" style="72" customWidth="1"/>
    <col min="14" max="14" width="9.57421875" style="72" customWidth="1"/>
    <col min="15" max="16" width="10.421875" style="72" customWidth="1"/>
    <col min="17" max="17" width="9.7109375" style="72" customWidth="1"/>
    <col min="18" max="18" width="11.28125" style="72" customWidth="1"/>
    <col min="19" max="16384" width="9.140625" style="72" customWidth="1"/>
  </cols>
  <sheetData>
    <row r="1" spans="3:18" ht="12" thickBot="1">
      <c r="C1" s="20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 thickTop="1">
      <c r="A2" s="201"/>
      <c r="B2" s="73"/>
      <c r="C2" s="411" t="s">
        <v>448</v>
      </c>
      <c r="D2" s="369"/>
      <c r="E2" s="370"/>
      <c r="F2" s="369"/>
      <c r="G2" s="370"/>
      <c r="H2" s="370"/>
      <c r="I2" s="369"/>
      <c r="J2" s="370"/>
      <c r="K2" s="370"/>
      <c r="L2" s="370"/>
      <c r="M2" s="370"/>
      <c r="N2" s="370"/>
      <c r="O2" s="369"/>
      <c r="P2" s="369"/>
      <c r="Q2" s="369"/>
      <c r="R2" s="369"/>
    </row>
    <row r="3" spans="1:18" ht="11.25" customHeight="1" thickBot="1">
      <c r="A3" s="196"/>
      <c r="B3" s="197"/>
      <c r="C3" s="199"/>
      <c r="D3" s="191"/>
      <c r="E3" s="2"/>
      <c r="F3" s="191"/>
      <c r="G3" s="2"/>
      <c r="H3" s="2"/>
      <c r="I3" s="191"/>
      <c r="J3" s="1"/>
      <c r="K3" s="1"/>
      <c r="L3" s="1"/>
      <c r="M3" s="1"/>
      <c r="N3" s="1"/>
      <c r="O3" s="198"/>
      <c r="P3" s="198"/>
      <c r="Q3" s="198"/>
      <c r="R3" s="198"/>
    </row>
    <row r="4" spans="1:18" ht="12" customHeight="1" thickBot="1" thickTop="1">
      <c r="A4" s="191"/>
      <c r="B4" s="180"/>
      <c r="C4" s="181"/>
      <c r="D4" s="182"/>
      <c r="E4" s="1"/>
      <c r="F4" s="182"/>
      <c r="G4" s="1"/>
      <c r="H4" s="1"/>
      <c r="I4" s="182"/>
      <c r="J4" s="1"/>
      <c r="K4" s="1"/>
      <c r="L4" s="1"/>
      <c r="M4" s="1"/>
      <c r="N4" s="1"/>
      <c r="O4" s="182"/>
      <c r="P4" s="182"/>
      <c r="Q4" s="182"/>
      <c r="R4" s="182"/>
    </row>
    <row r="5" spans="1:18" ht="20.25" customHeight="1" hidden="1" thickTop="1">
      <c r="A5" s="87"/>
      <c r="B5" s="88"/>
      <c r="C5" s="81"/>
      <c r="D5" s="2"/>
      <c r="E5" s="2" t="s">
        <v>29</v>
      </c>
      <c r="F5" s="2"/>
      <c r="G5" s="2"/>
      <c r="H5" s="2"/>
      <c r="I5" s="6"/>
      <c r="O5" s="70"/>
      <c r="P5" s="70"/>
      <c r="Q5" s="70"/>
      <c r="R5" s="70"/>
    </row>
    <row r="6" spans="1:18" ht="23.25" customHeight="1" hidden="1" thickBot="1" thickTop="1">
      <c r="A6" s="2"/>
      <c r="B6" s="88"/>
      <c r="C6" s="81"/>
      <c r="D6" s="2"/>
      <c r="E6" s="2"/>
      <c r="F6" s="2"/>
      <c r="G6" s="2"/>
      <c r="H6" s="2"/>
      <c r="I6" s="2"/>
      <c r="O6" s="2"/>
      <c r="P6" s="2"/>
      <c r="Q6" s="2"/>
      <c r="R6" s="2"/>
    </row>
    <row r="7" spans="1:18" ht="0.75" customHeight="1" hidden="1" thickBot="1">
      <c r="A7" s="87"/>
      <c r="B7" s="88"/>
      <c r="C7" s="81"/>
      <c r="D7" s="89"/>
      <c r="E7" s="2"/>
      <c r="F7" s="89"/>
      <c r="G7" s="2"/>
      <c r="H7" s="2"/>
      <c r="I7" s="6"/>
      <c r="O7" s="89"/>
      <c r="P7" s="89"/>
      <c r="Q7" s="89"/>
      <c r="R7" s="89"/>
    </row>
    <row r="8" spans="1:18" ht="34.5" thickTop="1">
      <c r="A8" s="202" t="s">
        <v>54</v>
      </c>
      <c r="B8" s="203"/>
      <c r="C8" s="204"/>
      <c r="D8" s="253" t="s">
        <v>38</v>
      </c>
      <c r="E8" s="254"/>
      <c r="F8" s="255" t="s">
        <v>39</v>
      </c>
      <c r="G8" s="256" t="s">
        <v>37</v>
      </c>
      <c r="H8" s="257"/>
      <c r="I8" s="207" t="s">
        <v>61</v>
      </c>
      <c r="J8" s="258"/>
      <c r="K8" s="258"/>
      <c r="L8" s="207" t="s">
        <v>334</v>
      </c>
      <c r="M8" s="585" t="s">
        <v>437</v>
      </c>
      <c r="N8" s="585" t="s">
        <v>432</v>
      </c>
      <c r="O8" s="585" t="s">
        <v>433</v>
      </c>
      <c r="P8" s="585" t="s">
        <v>434</v>
      </c>
      <c r="Q8" s="585" t="s">
        <v>435</v>
      </c>
      <c r="R8" s="585" t="s">
        <v>436</v>
      </c>
    </row>
    <row r="9" spans="1:18" ht="12" customHeight="1">
      <c r="A9" s="90"/>
      <c r="B9" s="91"/>
      <c r="C9" s="69"/>
      <c r="D9" s="92" t="s">
        <v>0</v>
      </c>
      <c r="E9" s="93"/>
      <c r="F9" s="94" t="s">
        <v>0</v>
      </c>
      <c r="G9" s="5" t="s">
        <v>0</v>
      </c>
      <c r="H9" s="90"/>
      <c r="I9" s="5" t="s">
        <v>0</v>
      </c>
      <c r="L9" s="165" t="s">
        <v>205</v>
      </c>
      <c r="M9" s="165" t="s">
        <v>205</v>
      </c>
      <c r="N9" s="165" t="s">
        <v>205</v>
      </c>
      <c r="O9" s="165" t="s">
        <v>205</v>
      </c>
      <c r="P9" s="165" t="s">
        <v>205</v>
      </c>
      <c r="Q9" s="165" t="s">
        <v>205</v>
      </c>
      <c r="R9" s="165" t="s">
        <v>205</v>
      </c>
    </row>
    <row r="10" spans="1:18" ht="12" customHeight="1">
      <c r="A10" s="332" t="s">
        <v>353</v>
      </c>
      <c r="B10" s="322"/>
      <c r="C10" s="323"/>
      <c r="D10" s="324">
        <f>SUM(D12:D109)</f>
        <v>8611.821</v>
      </c>
      <c r="E10" s="325">
        <f>SUM(E12:E108)</f>
        <v>4081.3495000000003</v>
      </c>
      <c r="F10" s="325">
        <f>SUM(F12:F109)</f>
        <v>8611.821</v>
      </c>
      <c r="G10" s="327" t="e">
        <f>+G11+G20+G33</f>
        <v>#REF!</v>
      </c>
      <c r="H10" s="333" t="e">
        <f>+H11+H20+H33</f>
        <v>#REF!</v>
      </c>
      <c r="I10" s="327" t="e">
        <f>+I11+I20+I33</f>
        <v>#REF!</v>
      </c>
      <c r="J10" s="330"/>
      <c r="K10" s="331"/>
      <c r="L10" s="501">
        <f aca="true" t="shared" si="0" ref="L10:Q10">SUM(L11+L20+L33+L131)</f>
        <v>59563.28999999999</v>
      </c>
      <c r="M10" s="501">
        <f t="shared" si="0"/>
        <v>68529.46</v>
      </c>
      <c r="N10" s="327">
        <f t="shared" si="0"/>
        <v>65838</v>
      </c>
      <c r="O10" s="327">
        <f t="shared" si="0"/>
        <v>74634</v>
      </c>
      <c r="P10" s="327">
        <f t="shared" si="0"/>
        <v>92148</v>
      </c>
      <c r="Q10" s="327">
        <f t="shared" si="0"/>
        <v>73191</v>
      </c>
      <c r="R10" s="327">
        <f>SUM(R131+R33+R20+R11)</f>
        <v>74383.33</v>
      </c>
    </row>
    <row r="11" spans="1:18" ht="12" customHeight="1">
      <c r="A11" s="95"/>
      <c r="B11" s="96">
        <v>610</v>
      </c>
      <c r="C11" s="97" t="s">
        <v>62</v>
      </c>
      <c r="D11" s="98"/>
      <c r="E11" s="101"/>
      <c r="F11" s="99"/>
      <c r="G11" s="7">
        <f>SUM(G12:G14)</f>
        <v>2727</v>
      </c>
      <c r="H11" s="161">
        <f>SUM(H12:H14)</f>
        <v>1.743079893079893</v>
      </c>
      <c r="I11" s="7">
        <f>SUM(I12:I14)</f>
        <v>4078</v>
      </c>
      <c r="K11" s="100"/>
      <c r="L11" s="520">
        <f aca="true" t="shared" si="1" ref="L11:R11">SUM(L15:L18)</f>
        <v>28126.21</v>
      </c>
      <c r="M11" s="522">
        <f t="shared" si="1"/>
        <v>29483.99</v>
      </c>
      <c r="N11" s="169">
        <f t="shared" si="1"/>
        <v>31196</v>
      </c>
      <c r="O11" s="169">
        <f t="shared" si="1"/>
        <v>34783</v>
      </c>
      <c r="P11" s="169">
        <f t="shared" si="1"/>
        <v>35189</v>
      </c>
      <c r="Q11" s="169">
        <f t="shared" si="1"/>
        <v>35189</v>
      </c>
      <c r="R11" s="169">
        <f t="shared" si="1"/>
        <v>36189</v>
      </c>
    </row>
    <row r="12" spans="1:18" ht="12" customHeight="1" hidden="1" outlineLevel="2">
      <c r="A12" s="102"/>
      <c r="B12" s="91">
        <v>611</v>
      </c>
      <c r="C12" s="69" t="s">
        <v>63</v>
      </c>
      <c r="D12" s="78">
        <v>2960</v>
      </c>
      <c r="E12" s="93"/>
      <c r="F12" s="103">
        <f>+D12</f>
        <v>2960</v>
      </c>
      <c r="G12" s="3">
        <v>2106</v>
      </c>
      <c r="H12" s="162">
        <f>+G12/D12</f>
        <v>0.7114864864864865</v>
      </c>
      <c r="I12" s="3">
        <f>+F12</f>
        <v>2960</v>
      </c>
      <c r="J12" s="104"/>
      <c r="K12" s="100"/>
      <c r="L12" s="521"/>
      <c r="M12" s="495"/>
      <c r="N12" s="170"/>
      <c r="O12" s="170"/>
      <c r="P12" s="170"/>
      <c r="Q12" s="170"/>
      <c r="R12" s="170"/>
    </row>
    <row r="13" spans="1:18" ht="12" customHeight="1" hidden="1" outlineLevel="2">
      <c r="A13" s="90"/>
      <c r="B13" s="91">
        <v>612</v>
      </c>
      <c r="C13" s="69" t="s">
        <v>64</v>
      </c>
      <c r="D13" s="78">
        <v>728</v>
      </c>
      <c r="E13" s="93"/>
      <c r="F13" s="103">
        <f>+D13</f>
        <v>728</v>
      </c>
      <c r="G13" s="3">
        <v>471</v>
      </c>
      <c r="H13" s="162">
        <f>+G13/D13</f>
        <v>0.646978021978022</v>
      </c>
      <c r="I13" s="3">
        <f>+F13</f>
        <v>728</v>
      </c>
      <c r="J13" s="104"/>
      <c r="K13" s="100"/>
      <c r="L13" s="521"/>
      <c r="M13" s="495"/>
      <c r="N13" s="170"/>
      <c r="O13" s="170"/>
      <c r="P13" s="170"/>
      <c r="Q13" s="170"/>
      <c r="R13" s="170"/>
    </row>
    <row r="14" spans="1:18" ht="12" customHeight="1" hidden="1" outlineLevel="2">
      <c r="A14" s="90"/>
      <c r="B14" s="68">
        <v>614</v>
      </c>
      <c r="C14" s="69" t="s">
        <v>27</v>
      </c>
      <c r="D14" s="78">
        <v>390</v>
      </c>
      <c r="E14" s="105">
        <f>SUM(D12:D14)</f>
        <v>4078</v>
      </c>
      <c r="F14" s="103">
        <f>+D14</f>
        <v>390</v>
      </c>
      <c r="G14" s="3">
        <v>150</v>
      </c>
      <c r="H14" s="162">
        <f>+G14/D14</f>
        <v>0.38461538461538464</v>
      </c>
      <c r="I14" s="3">
        <f>+F14</f>
        <v>390</v>
      </c>
      <c r="J14" s="104"/>
      <c r="K14" s="100"/>
      <c r="L14" s="521"/>
      <c r="M14" s="495"/>
      <c r="N14" s="170"/>
      <c r="O14" s="170"/>
      <c r="P14" s="170"/>
      <c r="Q14" s="170"/>
      <c r="R14" s="170"/>
    </row>
    <row r="15" spans="1:18" ht="12" customHeight="1" outlineLevel="2">
      <c r="A15" s="90"/>
      <c r="B15" s="68">
        <v>611</v>
      </c>
      <c r="C15" s="173" t="s">
        <v>62</v>
      </c>
      <c r="D15" s="98"/>
      <c r="E15" s="101"/>
      <c r="F15" s="99"/>
      <c r="G15" s="7">
        <f>SUM(G16:G18)</f>
        <v>0</v>
      </c>
      <c r="H15" s="161">
        <f>SUM(H16:H18)</f>
        <v>0</v>
      </c>
      <c r="I15" s="7">
        <f>SUM(I16:I18)</f>
        <v>0</v>
      </c>
      <c r="K15" s="100"/>
      <c r="L15" s="521">
        <v>27929.61</v>
      </c>
      <c r="M15" s="495">
        <v>29279.33</v>
      </c>
      <c r="N15" s="170">
        <v>31000</v>
      </c>
      <c r="O15" s="170">
        <v>34600</v>
      </c>
      <c r="P15" s="170">
        <v>35000</v>
      </c>
      <c r="Q15" s="170">
        <v>35000</v>
      </c>
      <c r="R15" s="170">
        <v>36000</v>
      </c>
    </row>
    <row r="16" spans="1:18" ht="12" customHeight="1" outlineLevel="2">
      <c r="A16" s="90"/>
      <c r="B16" s="68">
        <v>614</v>
      </c>
      <c r="C16" s="69" t="s">
        <v>373</v>
      </c>
      <c r="D16" s="105"/>
      <c r="E16" s="93"/>
      <c r="F16" s="105"/>
      <c r="G16" s="93"/>
      <c r="H16" s="123"/>
      <c r="I16" s="3"/>
      <c r="K16" s="100"/>
      <c r="L16" s="521">
        <v>100</v>
      </c>
      <c r="M16" s="495">
        <v>121.28</v>
      </c>
      <c r="N16" s="170">
        <v>100</v>
      </c>
      <c r="O16" s="170">
        <v>100</v>
      </c>
      <c r="P16" s="170">
        <v>100</v>
      </c>
      <c r="Q16" s="170">
        <v>100</v>
      </c>
      <c r="R16" s="170">
        <v>100</v>
      </c>
    </row>
    <row r="17" spans="1:18" ht="12" customHeight="1" outlineLevel="2">
      <c r="A17" s="90"/>
      <c r="B17" s="68">
        <v>614</v>
      </c>
      <c r="C17" s="69" t="s">
        <v>374</v>
      </c>
      <c r="D17" s="105"/>
      <c r="E17" s="93"/>
      <c r="F17" s="105"/>
      <c r="G17" s="93"/>
      <c r="H17" s="123"/>
      <c r="I17" s="3"/>
      <c r="K17" s="100"/>
      <c r="L17" s="521">
        <v>32.17</v>
      </c>
      <c r="M17" s="495">
        <v>26.31</v>
      </c>
      <c r="N17" s="170">
        <v>32</v>
      </c>
      <c r="O17" s="625">
        <v>26</v>
      </c>
      <c r="P17" s="170">
        <v>32</v>
      </c>
      <c r="Q17" s="170">
        <v>32</v>
      </c>
      <c r="R17" s="170">
        <v>32</v>
      </c>
    </row>
    <row r="18" spans="1:18" ht="12" customHeight="1" outlineLevel="2">
      <c r="A18" s="90"/>
      <c r="B18" s="68">
        <v>614</v>
      </c>
      <c r="C18" s="69" t="s">
        <v>375</v>
      </c>
      <c r="D18" s="105"/>
      <c r="E18" s="93"/>
      <c r="F18" s="105"/>
      <c r="G18" s="93"/>
      <c r="H18" s="123"/>
      <c r="I18" s="3"/>
      <c r="K18" s="100"/>
      <c r="L18" s="521">
        <v>64.43</v>
      </c>
      <c r="M18" s="495">
        <v>57.07</v>
      </c>
      <c r="N18" s="170">
        <v>64</v>
      </c>
      <c r="O18" s="170">
        <v>57</v>
      </c>
      <c r="P18" s="170">
        <v>57</v>
      </c>
      <c r="Q18" s="170">
        <v>57</v>
      </c>
      <c r="R18" s="170">
        <v>57</v>
      </c>
    </row>
    <row r="19" spans="1:18" ht="12" customHeight="1" outlineLevel="2">
      <c r="A19" s="90"/>
      <c r="B19" s="68"/>
      <c r="C19" s="69"/>
      <c r="D19" s="105"/>
      <c r="E19" s="93"/>
      <c r="F19" s="105"/>
      <c r="G19" s="93"/>
      <c r="H19" s="123"/>
      <c r="I19" s="3"/>
      <c r="K19" s="100"/>
      <c r="L19" s="521"/>
      <c r="M19" s="495"/>
      <c r="N19" s="170"/>
      <c r="O19" s="170"/>
      <c r="P19" s="170"/>
      <c r="Q19" s="170"/>
      <c r="R19" s="170"/>
    </row>
    <row r="20" spans="1:18" s="114" customFormat="1" ht="12" customHeight="1">
      <c r="A20" s="106"/>
      <c r="B20" s="107">
        <v>620</v>
      </c>
      <c r="C20" s="108" t="s">
        <v>43</v>
      </c>
      <c r="D20" s="109"/>
      <c r="E20" s="110"/>
      <c r="F20" s="111"/>
      <c r="G20" s="112">
        <f>SUM(G21:G30)</f>
        <v>958</v>
      </c>
      <c r="H20" s="163">
        <f>SUM(H21:H30)</f>
        <v>7.3455188754355</v>
      </c>
      <c r="I20" s="112">
        <f>SUM(I21:I30)</f>
        <v>1544.196</v>
      </c>
      <c r="J20" s="113"/>
      <c r="K20" s="100"/>
      <c r="L20" s="520">
        <f aca="true" t="shared" si="2" ref="L20:R20">SUM(L31)</f>
        <v>10238.77</v>
      </c>
      <c r="M20" s="522">
        <f t="shared" si="2"/>
        <v>10645.6</v>
      </c>
      <c r="N20" s="169">
        <f t="shared" si="2"/>
        <v>11500</v>
      </c>
      <c r="O20" s="169">
        <f t="shared" si="2"/>
        <v>12200</v>
      </c>
      <c r="P20" s="169">
        <f t="shared" si="2"/>
        <v>12300</v>
      </c>
      <c r="Q20" s="169">
        <f t="shared" si="2"/>
        <v>12300</v>
      </c>
      <c r="R20" s="169">
        <f t="shared" si="2"/>
        <v>12600</v>
      </c>
    </row>
    <row r="21" spans="1:18" ht="12" customHeight="1" hidden="1" outlineLevel="1">
      <c r="A21" s="90"/>
      <c r="B21" s="91">
        <v>621</v>
      </c>
      <c r="C21" s="69" t="s">
        <v>65</v>
      </c>
      <c r="D21" s="78">
        <v>10</v>
      </c>
      <c r="E21" s="105"/>
      <c r="F21" s="103">
        <f aca="true" t="shared" si="3" ref="F21:F29">+D21</f>
        <v>10</v>
      </c>
      <c r="G21" s="3">
        <v>20</v>
      </c>
      <c r="H21" s="162">
        <f aca="true" t="shared" si="4" ref="H21:H29">+G21/D21</f>
        <v>2</v>
      </c>
      <c r="I21" s="3">
        <v>20</v>
      </c>
      <c r="K21" s="100"/>
      <c r="L21" s="521"/>
      <c r="M21" s="521"/>
      <c r="N21" s="170"/>
      <c r="O21" s="170"/>
      <c r="P21" s="170"/>
      <c r="Q21" s="170"/>
      <c r="R21" s="170"/>
    </row>
    <row r="22" spans="1:18" ht="12" customHeight="1" hidden="1" outlineLevel="1">
      <c r="A22" s="90"/>
      <c r="B22" s="91">
        <v>623</v>
      </c>
      <c r="C22" s="69" t="s">
        <v>66</v>
      </c>
      <c r="D22" s="78">
        <f>+E14*E22</f>
        <v>407.8</v>
      </c>
      <c r="E22" s="115">
        <v>0.1</v>
      </c>
      <c r="F22" s="103">
        <f t="shared" si="3"/>
        <v>407.8</v>
      </c>
      <c r="G22" s="5">
        <v>230</v>
      </c>
      <c r="H22" s="162">
        <f t="shared" si="4"/>
        <v>0.5640019617459539</v>
      </c>
      <c r="I22" s="3">
        <f>+F22</f>
        <v>407.8</v>
      </c>
      <c r="K22" s="115"/>
      <c r="L22" s="521"/>
      <c r="M22" s="521"/>
      <c r="N22" s="170"/>
      <c r="O22" s="170"/>
      <c r="P22" s="170"/>
      <c r="Q22" s="170"/>
      <c r="R22" s="170"/>
    </row>
    <row r="23" spans="1:18" ht="12" customHeight="1" hidden="1" outlineLevel="1">
      <c r="A23" s="90"/>
      <c r="B23" s="91" t="s">
        <v>5</v>
      </c>
      <c r="C23" s="69" t="s">
        <v>67</v>
      </c>
      <c r="D23" s="78">
        <f>+E14*E23</f>
        <v>57.092</v>
      </c>
      <c r="E23" s="116">
        <v>0.014</v>
      </c>
      <c r="F23" s="103">
        <f t="shared" si="3"/>
        <v>57.092</v>
      </c>
      <c r="G23" s="5">
        <v>30</v>
      </c>
      <c r="H23" s="162">
        <f t="shared" si="4"/>
        <v>0.5254676662229384</v>
      </c>
      <c r="I23" s="3">
        <f>+F23</f>
        <v>57.092</v>
      </c>
      <c r="K23" s="116"/>
      <c r="L23" s="521"/>
      <c r="M23" s="521"/>
      <c r="N23" s="170"/>
      <c r="O23" s="170"/>
      <c r="P23" s="170"/>
      <c r="Q23" s="170"/>
      <c r="R23" s="170"/>
    </row>
    <row r="24" spans="1:18" ht="12" customHeight="1" hidden="1" outlineLevel="1">
      <c r="A24" s="90"/>
      <c r="B24" s="91" t="s">
        <v>6</v>
      </c>
      <c r="C24" s="69" t="s">
        <v>68</v>
      </c>
      <c r="D24" s="78">
        <f>+E14*E24</f>
        <v>652.48</v>
      </c>
      <c r="E24" s="115">
        <v>0.16</v>
      </c>
      <c r="F24" s="103">
        <f t="shared" si="3"/>
        <v>652.48</v>
      </c>
      <c r="G24" s="5">
        <v>360</v>
      </c>
      <c r="H24" s="162">
        <f t="shared" si="4"/>
        <v>0.5517410495340853</v>
      </c>
      <c r="I24" s="3">
        <v>580</v>
      </c>
      <c r="K24" s="115"/>
      <c r="L24" s="521"/>
      <c r="M24" s="521"/>
      <c r="N24" s="170"/>
      <c r="O24" s="170"/>
      <c r="P24" s="170"/>
      <c r="Q24" s="170"/>
      <c r="R24" s="170"/>
    </row>
    <row r="25" spans="1:18" ht="12" customHeight="1" hidden="1" outlineLevel="1">
      <c r="A25" s="90"/>
      <c r="B25" s="68">
        <v>625003</v>
      </c>
      <c r="C25" s="69" t="s">
        <v>69</v>
      </c>
      <c r="D25" s="78">
        <f>+E14*E25</f>
        <v>32.624</v>
      </c>
      <c r="E25" s="115">
        <v>0.008</v>
      </c>
      <c r="F25" s="103">
        <f t="shared" si="3"/>
        <v>32.624</v>
      </c>
      <c r="G25" s="5">
        <v>28</v>
      </c>
      <c r="H25" s="162">
        <f t="shared" si="4"/>
        <v>0.8582638548307994</v>
      </c>
      <c r="I25" s="3">
        <f>+F25</f>
        <v>32.624</v>
      </c>
      <c r="K25" s="115"/>
      <c r="L25" s="521"/>
      <c r="M25" s="521"/>
      <c r="N25" s="170"/>
      <c r="O25" s="170"/>
      <c r="P25" s="170"/>
      <c r="Q25" s="170"/>
      <c r="R25" s="170"/>
    </row>
    <row r="26" spans="1:18" ht="12" customHeight="1" hidden="1" outlineLevel="1">
      <c r="A26" s="90"/>
      <c r="B26" s="68">
        <v>625004</v>
      </c>
      <c r="C26" s="69" t="s">
        <v>70</v>
      </c>
      <c r="D26" s="78">
        <f>+E14*E26</f>
        <v>122.33999999999999</v>
      </c>
      <c r="E26" s="115">
        <v>0.03</v>
      </c>
      <c r="F26" s="103">
        <f t="shared" si="3"/>
        <v>122.33999999999999</v>
      </c>
      <c r="G26" s="5">
        <v>76</v>
      </c>
      <c r="H26" s="162">
        <f t="shared" si="4"/>
        <v>0.6212195520680073</v>
      </c>
      <c r="I26" s="3">
        <f>+F26</f>
        <v>122.33999999999999</v>
      </c>
      <c r="K26" s="115"/>
      <c r="L26" s="521"/>
      <c r="M26" s="521"/>
      <c r="N26" s="170"/>
      <c r="O26" s="170"/>
      <c r="P26" s="170"/>
      <c r="Q26" s="170"/>
      <c r="R26" s="170"/>
    </row>
    <row r="27" spans="1:18" ht="12" customHeight="1" hidden="1" outlineLevel="1">
      <c r="A27" s="90"/>
      <c r="B27" s="68">
        <v>625005</v>
      </c>
      <c r="C27" s="69" t="s">
        <v>71</v>
      </c>
      <c r="D27" s="78">
        <v>42</v>
      </c>
      <c r="E27" s="115"/>
      <c r="F27" s="103">
        <f t="shared" si="3"/>
        <v>42</v>
      </c>
      <c r="G27" s="5">
        <v>25</v>
      </c>
      <c r="H27" s="162">
        <f t="shared" si="4"/>
        <v>0.5952380952380952</v>
      </c>
      <c r="I27" s="3">
        <f>+F27</f>
        <v>42</v>
      </c>
      <c r="K27" s="115"/>
      <c r="L27" s="521"/>
      <c r="M27" s="521"/>
      <c r="N27" s="170"/>
      <c r="O27" s="170"/>
      <c r="P27" s="170"/>
      <c r="Q27" s="170"/>
      <c r="R27" s="170"/>
    </row>
    <row r="28" spans="1:18" ht="12" customHeight="1" hidden="1" outlineLevel="1">
      <c r="A28" s="90"/>
      <c r="B28" s="68">
        <v>625007</v>
      </c>
      <c r="C28" s="69" t="s">
        <v>72</v>
      </c>
      <c r="D28" s="78">
        <f>+E14*E28</f>
        <v>112.145</v>
      </c>
      <c r="E28" s="116">
        <v>0.0275</v>
      </c>
      <c r="F28" s="103">
        <f t="shared" si="3"/>
        <v>112.145</v>
      </c>
      <c r="G28" s="5">
        <v>114</v>
      </c>
      <c r="H28" s="162">
        <f t="shared" si="4"/>
        <v>1.0165410852021937</v>
      </c>
      <c r="I28" s="3">
        <v>160</v>
      </c>
      <c r="K28" s="116"/>
      <c r="L28" s="521"/>
      <c r="M28" s="521"/>
      <c r="N28" s="170"/>
      <c r="O28" s="170"/>
      <c r="P28" s="170"/>
      <c r="Q28" s="170"/>
      <c r="R28" s="170"/>
    </row>
    <row r="29" spans="1:18" ht="12" customHeight="1" hidden="1" outlineLevel="1">
      <c r="A29" s="90"/>
      <c r="B29" s="91">
        <v>627</v>
      </c>
      <c r="C29" s="69" t="s">
        <v>73</v>
      </c>
      <c r="D29" s="78">
        <f>+E33*E14/100</f>
        <v>122.34</v>
      </c>
      <c r="E29" s="115">
        <v>0.01</v>
      </c>
      <c r="F29" s="103">
        <f t="shared" si="3"/>
        <v>122.34</v>
      </c>
      <c r="G29" s="5">
        <v>75</v>
      </c>
      <c r="H29" s="162">
        <f t="shared" si="4"/>
        <v>0.6130456105934281</v>
      </c>
      <c r="I29" s="3">
        <f>+F29</f>
        <v>122.34</v>
      </c>
      <c r="K29" s="115"/>
      <c r="L29" s="521"/>
      <c r="M29" s="521"/>
      <c r="N29" s="170"/>
      <c r="O29" s="170"/>
      <c r="P29" s="170"/>
      <c r="Q29" s="170"/>
      <c r="R29" s="170"/>
    </row>
    <row r="30" spans="1:18" ht="12" customHeight="1" hidden="1" outlineLevel="1">
      <c r="A30" s="90"/>
      <c r="B30" s="91"/>
      <c r="C30" s="69"/>
      <c r="D30" s="78"/>
      <c r="E30" s="115"/>
      <c r="F30" s="103"/>
      <c r="G30" s="5"/>
      <c r="H30" s="162"/>
      <c r="I30" s="3"/>
      <c r="K30" s="100"/>
      <c r="L30" s="521"/>
      <c r="M30" s="521"/>
      <c r="N30" s="170"/>
      <c r="O30" s="170"/>
      <c r="P30" s="170"/>
      <c r="Q30" s="170"/>
      <c r="R30" s="170"/>
    </row>
    <row r="31" spans="1:18" ht="12" customHeight="1" outlineLevel="1">
      <c r="A31" s="90"/>
      <c r="B31" s="91">
        <v>62</v>
      </c>
      <c r="C31" s="69" t="s">
        <v>377</v>
      </c>
      <c r="D31" s="78"/>
      <c r="E31" s="115"/>
      <c r="F31" s="103"/>
      <c r="G31" s="5"/>
      <c r="H31" s="162"/>
      <c r="I31" s="3"/>
      <c r="K31" s="100"/>
      <c r="L31" s="521">
        <v>10238.77</v>
      </c>
      <c r="M31" s="521">
        <v>10645.6</v>
      </c>
      <c r="N31" s="170">
        <v>11500</v>
      </c>
      <c r="O31" s="170">
        <v>12200</v>
      </c>
      <c r="P31" s="170">
        <v>12300</v>
      </c>
      <c r="Q31" s="170">
        <v>12300</v>
      </c>
      <c r="R31" s="170">
        <v>12600</v>
      </c>
    </row>
    <row r="32" spans="1:18" ht="12" customHeight="1" outlineLevel="1">
      <c r="A32" s="90"/>
      <c r="B32" s="91"/>
      <c r="C32" s="69"/>
      <c r="D32" s="78"/>
      <c r="E32" s="115"/>
      <c r="F32" s="103"/>
      <c r="G32" s="5"/>
      <c r="H32" s="162"/>
      <c r="I32" s="3"/>
      <c r="K32" s="100"/>
      <c r="L32" s="521"/>
      <c r="M32" s="521"/>
      <c r="N32" s="170"/>
      <c r="O32" s="170"/>
      <c r="P32" s="170"/>
      <c r="Q32" s="170"/>
      <c r="R32" s="170"/>
    </row>
    <row r="33" spans="1:18" s="119" customFormat="1" ht="12" customHeight="1">
      <c r="A33" s="117"/>
      <c r="B33" s="96">
        <v>630</v>
      </c>
      <c r="C33" s="118" t="s">
        <v>7</v>
      </c>
      <c r="D33" s="109"/>
      <c r="E33" s="118">
        <v>3</v>
      </c>
      <c r="F33" s="111"/>
      <c r="G33" s="112" t="e">
        <f>+G34+G36+G48+G68+G83+G92+#REF!</f>
        <v>#REF!</v>
      </c>
      <c r="H33" s="163" t="e">
        <f>+H34+H36+H48+H68+H83+H92+#REF!</f>
        <v>#REF!</v>
      </c>
      <c r="I33" s="112" t="e">
        <f>+I34+I36+I48+I68+I83+I92+#REF!</f>
        <v>#REF!</v>
      </c>
      <c r="K33" s="100"/>
      <c r="L33" s="522">
        <f aca="true" t="shared" si="5" ref="L33:R33">SUM(L34:L130)</f>
        <v>20016.29</v>
      </c>
      <c r="M33" s="522">
        <f t="shared" si="5"/>
        <v>27941.980000000003</v>
      </c>
      <c r="N33" s="112">
        <f t="shared" si="5"/>
        <v>21956</v>
      </c>
      <c r="O33" s="169">
        <f t="shared" si="5"/>
        <v>25450</v>
      </c>
      <c r="P33" s="112">
        <f t="shared" si="5"/>
        <v>42577</v>
      </c>
      <c r="Q33" s="112">
        <f t="shared" si="5"/>
        <v>23620</v>
      </c>
      <c r="R33" s="112">
        <f t="shared" si="5"/>
        <v>23512.68</v>
      </c>
    </row>
    <row r="34" spans="1:18" s="119" customFormat="1" ht="12" customHeight="1">
      <c r="A34" s="178" t="s">
        <v>53</v>
      </c>
      <c r="B34" s="68">
        <v>631001</v>
      </c>
      <c r="C34" s="410" t="s">
        <v>40</v>
      </c>
      <c r="D34" s="109"/>
      <c r="E34" s="118"/>
      <c r="F34" s="111"/>
      <c r="G34" s="112">
        <f>+G35</f>
        <v>78</v>
      </c>
      <c r="H34" s="163">
        <f>+H35</f>
        <v>1.1304347826086956</v>
      </c>
      <c r="I34" s="112">
        <f>+I35</f>
        <v>120</v>
      </c>
      <c r="K34" s="100"/>
      <c r="L34" s="495">
        <v>1164.38</v>
      </c>
      <c r="M34" s="495">
        <v>1147.21</v>
      </c>
      <c r="N34" s="3">
        <v>1300</v>
      </c>
      <c r="O34" s="170">
        <v>1600</v>
      </c>
      <c r="P34" s="3">
        <v>1600</v>
      </c>
      <c r="Q34" s="3">
        <v>1600</v>
      </c>
      <c r="R34" s="3">
        <v>1600</v>
      </c>
    </row>
    <row r="35" spans="1:18" ht="12" customHeight="1" hidden="1" outlineLevel="1">
      <c r="A35" s="90"/>
      <c r="B35" s="175" t="s">
        <v>8</v>
      </c>
      <c r="C35" s="173" t="s">
        <v>74</v>
      </c>
      <c r="D35" s="78">
        <v>69</v>
      </c>
      <c r="E35" s="93"/>
      <c r="F35" s="103">
        <f>+D35</f>
        <v>69</v>
      </c>
      <c r="G35" s="5">
        <v>78</v>
      </c>
      <c r="H35" s="162">
        <f>+G35/D35</f>
        <v>1.1304347826086956</v>
      </c>
      <c r="I35" s="3">
        <v>120</v>
      </c>
      <c r="K35" s="100"/>
      <c r="L35" s="495"/>
      <c r="M35" s="495"/>
      <c r="N35" s="3"/>
      <c r="O35" s="170"/>
      <c r="P35" s="3"/>
      <c r="Q35" s="3"/>
      <c r="R35" s="3"/>
    </row>
    <row r="36" spans="1:18" s="119" customFormat="1" ht="12" customHeight="1" collapsed="1">
      <c r="A36" s="117"/>
      <c r="B36" s="68">
        <v>632001</v>
      </c>
      <c r="C36" s="173" t="s">
        <v>203</v>
      </c>
      <c r="D36" s="109"/>
      <c r="E36" s="118"/>
      <c r="F36" s="111"/>
      <c r="G36" s="112">
        <f>SUM(G37:G40)</f>
        <v>599</v>
      </c>
      <c r="H36" s="163">
        <f>SUM(H37:H40)</f>
        <v>1.8345</v>
      </c>
      <c r="I36" s="112">
        <f>SUM(I37:I40)</f>
        <v>770</v>
      </c>
      <c r="K36" s="100"/>
      <c r="L36" s="495">
        <v>576.82</v>
      </c>
      <c r="M36" s="495">
        <v>892.06</v>
      </c>
      <c r="N36" s="3">
        <v>972</v>
      </c>
      <c r="O36" s="170">
        <v>655</v>
      </c>
      <c r="P36" s="3">
        <v>700</v>
      </c>
      <c r="Q36" s="3">
        <v>700</v>
      </c>
      <c r="R36" s="3">
        <v>680</v>
      </c>
    </row>
    <row r="37" spans="1:18" ht="12" customHeight="1" hidden="1" outlineLevel="1">
      <c r="A37" s="90"/>
      <c r="B37" s="176">
        <v>632001</v>
      </c>
      <c r="C37" s="173" t="s">
        <v>75</v>
      </c>
      <c r="D37" s="78">
        <v>80</v>
      </c>
      <c r="E37" s="93"/>
      <c r="F37" s="103">
        <f>+D37</f>
        <v>80</v>
      </c>
      <c r="G37" s="5">
        <v>9</v>
      </c>
      <c r="H37" s="162">
        <f>+G37/D37</f>
        <v>0.1125</v>
      </c>
      <c r="I37" s="3">
        <v>50</v>
      </c>
      <c r="K37" s="100"/>
      <c r="L37" s="521"/>
      <c r="M37" s="521"/>
      <c r="N37" s="170"/>
      <c r="O37" s="170"/>
      <c r="P37" s="170"/>
      <c r="Q37" s="170"/>
      <c r="R37" s="170"/>
    </row>
    <row r="38" spans="1:18" ht="12" customHeight="1" hidden="1" outlineLevel="1">
      <c r="A38" s="90"/>
      <c r="B38" s="176" t="s">
        <v>25</v>
      </c>
      <c r="C38" s="173" t="s">
        <v>75</v>
      </c>
      <c r="D38" s="78">
        <v>250</v>
      </c>
      <c r="E38" s="93"/>
      <c r="F38" s="103">
        <f>+D38</f>
        <v>250</v>
      </c>
      <c r="G38" s="5">
        <v>143</v>
      </c>
      <c r="H38" s="162">
        <f>+G38/D38</f>
        <v>0.572</v>
      </c>
      <c r="I38" s="3">
        <v>150</v>
      </c>
      <c r="K38" s="100"/>
      <c r="L38" s="521"/>
      <c r="M38" s="521"/>
      <c r="N38" s="170"/>
      <c r="O38" s="170"/>
      <c r="P38" s="170"/>
      <c r="Q38" s="170"/>
      <c r="R38" s="170"/>
    </row>
    <row r="39" spans="1:18" ht="12" customHeight="1" hidden="1" outlineLevel="1">
      <c r="A39" s="90"/>
      <c r="B39" s="176">
        <v>632002</v>
      </c>
      <c r="C39" s="173" t="s">
        <v>76</v>
      </c>
      <c r="D39" s="78">
        <v>20</v>
      </c>
      <c r="E39" s="93"/>
      <c r="F39" s="103">
        <f>+D39</f>
        <v>20</v>
      </c>
      <c r="G39" s="5">
        <v>7</v>
      </c>
      <c r="H39" s="162">
        <f>+G39/D39</f>
        <v>0.35</v>
      </c>
      <c r="I39" s="3">
        <v>20</v>
      </c>
      <c r="K39" s="100"/>
      <c r="L39" s="521"/>
      <c r="M39" s="521"/>
      <c r="N39" s="170"/>
      <c r="O39" s="170"/>
      <c r="P39" s="170"/>
      <c r="Q39" s="170"/>
      <c r="R39" s="170"/>
    </row>
    <row r="40" spans="1:18" ht="11.25" hidden="1" outlineLevel="1">
      <c r="A40" s="90"/>
      <c r="B40" s="176">
        <v>632003</v>
      </c>
      <c r="C40" s="173" t="s">
        <v>77</v>
      </c>
      <c r="D40" s="78">
        <v>550</v>
      </c>
      <c r="E40" s="93"/>
      <c r="F40" s="103">
        <f>+D40</f>
        <v>550</v>
      </c>
      <c r="G40" s="5">
        <v>440</v>
      </c>
      <c r="H40" s="162">
        <f>+G40/D40</f>
        <v>0.8</v>
      </c>
      <c r="I40" s="3">
        <v>550</v>
      </c>
      <c r="K40" s="100"/>
      <c r="L40" s="521"/>
      <c r="M40" s="521"/>
      <c r="N40" s="170"/>
      <c r="O40" s="170"/>
      <c r="P40" s="170"/>
      <c r="Q40" s="170"/>
      <c r="R40" s="170"/>
    </row>
    <row r="41" spans="1:18" ht="11.25" outlineLevel="1">
      <c r="A41" s="90"/>
      <c r="B41" s="176">
        <v>632001</v>
      </c>
      <c r="C41" s="173" t="s">
        <v>420</v>
      </c>
      <c r="D41" s="78"/>
      <c r="E41" s="93"/>
      <c r="F41" s="103"/>
      <c r="G41" s="5"/>
      <c r="H41" s="162"/>
      <c r="I41" s="3"/>
      <c r="K41" s="100"/>
      <c r="L41" s="521">
        <v>853.42</v>
      </c>
      <c r="M41" s="521">
        <v>1894.42</v>
      </c>
      <c r="N41" s="170">
        <v>1944</v>
      </c>
      <c r="O41" s="170">
        <v>1326</v>
      </c>
      <c r="P41" s="170">
        <v>1500</v>
      </c>
      <c r="Q41" s="170">
        <v>1500</v>
      </c>
      <c r="R41" s="170">
        <v>1500</v>
      </c>
    </row>
    <row r="42" spans="1:19" ht="11.25" outlineLevel="1">
      <c r="A42" s="90"/>
      <c r="B42" s="176">
        <v>632002</v>
      </c>
      <c r="C42" s="173" t="s">
        <v>164</v>
      </c>
      <c r="D42" s="78"/>
      <c r="E42" s="93"/>
      <c r="F42" s="103"/>
      <c r="G42" s="5"/>
      <c r="H42" s="162"/>
      <c r="I42" s="3"/>
      <c r="K42" s="100"/>
      <c r="L42" s="521">
        <v>24.33</v>
      </c>
      <c r="M42" s="521">
        <v>21.31</v>
      </c>
      <c r="N42" s="170">
        <v>50</v>
      </c>
      <c r="O42" s="625">
        <v>115</v>
      </c>
      <c r="P42" s="170">
        <v>50</v>
      </c>
      <c r="Q42" s="170">
        <v>50</v>
      </c>
      <c r="R42" s="170">
        <v>50</v>
      </c>
      <c r="S42" s="424"/>
    </row>
    <row r="43" spans="1:18" ht="11.25" outlineLevel="1">
      <c r="A43" s="90"/>
      <c r="B43" s="176">
        <v>632003</v>
      </c>
      <c r="C43" s="173" t="s">
        <v>165</v>
      </c>
      <c r="D43" s="78"/>
      <c r="E43" s="93"/>
      <c r="F43" s="103"/>
      <c r="G43" s="5"/>
      <c r="H43" s="162"/>
      <c r="I43" s="3"/>
      <c r="K43" s="100"/>
      <c r="L43" s="521">
        <v>651.8</v>
      </c>
      <c r="M43" s="521">
        <v>641.92</v>
      </c>
      <c r="N43" s="170">
        <v>700</v>
      </c>
      <c r="O43" s="625">
        <v>630</v>
      </c>
      <c r="P43" s="170">
        <v>650</v>
      </c>
      <c r="Q43" s="170">
        <v>650</v>
      </c>
      <c r="R43" s="170">
        <v>600</v>
      </c>
    </row>
    <row r="44" spans="1:18" ht="11.25" outlineLevel="1">
      <c r="A44" s="90"/>
      <c r="B44" s="176">
        <v>632003</v>
      </c>
      <c r="C44" s="173" t="s">
        <v>166</v>
      </c>
      <c r="D44" s="78"/>
      <c r="E44" s="93"/>
      <c r="F44" s="103"/>
      <c r="G44" s="5"/>
      <c r="H44" s="162"/>
      <c r="I44" s="3"/>
      <c r="K44" s="100"/>
      <c r="L44" s="521">
        <v>330</v>
      </c>
      <c r="M44" s="521">
        <v>343.9</v>
      </c>
      <c r="N44" s="170">
        <v>330</v>
      </c>
      <c r="O44" s="170">
        <v>240</v>
      </c>
      <c r="P44" s="170">
        <v>240</v>
      </c>
      <c r="Q44" s="170">
        <v>240</v>
      </c>
      <c r="R44" s="170">
        <v>240</v>
      </c>
    </row>
    <row r="45" spans="1:18" ht="11.25" outlineLevel="1">
      <c r="A45" s="90"/>
      <c r="B45" s="176">
        <v>632003</v>
      </c>
      <c r="C45" s="173" t="s">
        <v>167</v>
      </c>
      <c r="D45" s="78"/>
      <c r="E45" s="93"/>
      <c r="F45" s="103"/>
      <c r="G45" s="5"/>
      <c r="H45" s="162"/>
      <c r="I45" s="3"/>
      <c r="K45" s="100"/>
      <c r="L45" s="521">
        <v>1020.45</v>
      </c>
      <c r="M45" s="521">
        <v>405.6</v>
      </c>
      <c r="N45" s="170">
        <v>430</v>
      </c>
      <c r="O45" s="625">
        <v>450</v>
      </c>
      <c r="P45" s="170">
        <v>430</v>
      </c>
      <c r="Q45" s="170">
        <v>435</v>
      </c>
      <c r="R45" s="170">
        <v>440</v>
      </c>
    </row>
    <row r="46" spans="1:19" ht="11.25" outlineLevel="1">
      <c r="A46" s="90"/>
      <c r="B46" s="176">
        <v>633001</v>
      </c>
      <c r="C46" s="173" t="s">
        <v>278</v>
      </c>
      <c r="D46" s="78"/>
      <c r="E46" s="93"/>
      <c r="F46" s="103"/>
      <c r="G46" s="5"/>
      <c r="H46" s="162"/>
      <c r="I46" s="3"/>
      <c r="K46" s="100"/>
      <c r="L46" s="521">
        <v>0</v>
      </c>
      <c r="M46" s="521">
        <v>600</v>
      </c>
      <c r="N46" s="170">
        <v>0</v>
      </c>
      <c r="O46" s="170">
        <v>0</v>
      </c>
      <c r="P46" s="170">
        <v>500</v>
      </c>
      <c r="Q46" s="170">
        <v>0</v>
      </c>
      <c r="R46" s="170">
        <v>0</v>
      </c>
      <c r="S46" s="421"/>
    </row>
    <row r="47" spans="1:18" ht="11.25" outlineLevel="1">
      <c r="A47" s="90"/>
      <c r="B47" s="176">
        <v>633004</v>
      </c>
      <c r="C47" s="173" t="s">
        <v>445</v>
      </c>
      <c r="D47" s="78"/>
      <c r="E47" s="93"/>
      <c r="F47" s="103"/>
      <c r="G47" s="5"/>
      <c r="H47" s="162"/>
      <c r="I47" s="3"/>
      <c r="K47" s="100"/>
      <c r="L47" s="521">
        <v>1122.09</v>
      </c>
      <c r="M47" s="521">
        <v>651</v>
      </c>
      <c r="N47" s="170">
        <v>1000</v>
      </c>
      <c r="O47" s="170">
        <v>1000</v>
      </c>
      <c r="P47" s="170">
        <v>1100</v>
      </c>
      <c r="Q47" s="170">
        <v>0</v>
      </c>
      <c r="R47" s="170">
        <v>0</v>
      </c>
    </row>
    <row r="48" spans="1:18" s="119" customFormat="1" ht="12" customHeight="1">
      <c r="A48" s="117"/>
      <c r="B48" s="68">
        <v>633006</v>
      </c>
      <c r="C48" s="410" t="s">
        <v>411</v>
      </c>
      <c r="D48" s="109"/>
      <c r="E48" s="118"/>
      <c r="F48" s="111">
        <f aca="true" t="shared" si="6" ref="F48:F54">+D48</f>
        <v>0</v>
      </c>
      <c r="G48" s="112">
        <f>SUM(G49:G54)</f>
        <v>472</v>
      </c>
      <c r="H48" s="163">
        <f>SUM(H49:H54)</f>
        <v>4.4903571428571425</v>
      </c>
      <c r="I48" s="112">
        <f>SUM(I49:I54)</f>
        <v>830</v>
      </c>
      <c r="J48" s="151"/>
      <c r="K48" s="100"/>
      <c r="L48" s="495">
        <v>484.54</v>
      </c>
      <c r="M48" s="495">
        <v>637.79</v>
      </c>
      <c r="N48" s="170">
        <v>600</v>
      </c>
      <c r="O48" s="170">
        <v>700</v>
      </c>
      <c r="P48" s="170">
        <v>700</v>
      </c>
      <c r="Q48" s="170">
        <v>720</v>
      </c>
      <c r="R48" s="170">
        <v>720</v>
      </c>
    </row>
    <row r="49" spans="1:18" ht="12" customHeight="1" hidden="1" outlineLevel="1">
      <c r="A49" s="90"/>
      <c r="B49" s="176">
        <v>633001</v>
      </c>
      <c r="C49" s="173" t="s">
        <v>78</v>
      </c>
      <c r="D49" s="78">
        <v>250</v>
      </c>
      <c r="E49" s="93"/>
      <c r="F49" s="103">
        <f t="shared" si="6"/>
        <v>250</v>
      </c>
      <c r="G49" s="5">
        <v>90</v>
      </c>
      <c r="H49" s="162">
        <f aca="true" t="shared" si="7" ref="H49:H54">+G49/D49</f>
        <v>0.36</v>
      </c>
      <c r="I49" s="3">
        <v>250</v>
      </c>
      <c r="K49" s="100"/>
      <c r="L49" s="495"/>
      <c r="M49" s="495"/>
      <c r="N49" s="3"/>
      <c r="O49" s="170"/>
      <c r="P49" s="3"/>
      <c r="Q49" s="170"/>
      <c r="R49" s="170"/>
    </row>
    <row r="50" spans="1:18" ht="12" customHeight="1" hidden="1" outlineLevel="1">
      <c r="A50" s="90"/>
      <c r="B50" s="175" t="s">
        <v>9</v>
      </c>
      <c r="C50" s="173" t="s">
        <v>79</v>
      </c>
      <c r="D50" s="78">
        <v>150</v>
      </c>
      <c r="E50" s="93"/>
      <c r="F50" s="103">
        <f t="shared" si="6"/>
        <v>150</v>
      </c>
      <c r="G50" s="5">
        <v>138</v>
      </c>
      <c r="H50" s="162">
        <f t="shared" si="7"/>
        <v>0.92</v>
      </c>
      <c r="I50" s="3">
        <v>240</v>
      </c>
      <c r="K50" s="100"/>
      <c r="L50" s="495"/>
      <c r="M50" s="495"/>
      <c r="N50" s="3"/>
      <c r="O50" s="170"/>
      <c r="P50" s="3"/>
      <c r="Q50" s="170"/>
      <c r="R50" s="170"/>
    </row>
    <row r="51" spans="1:18" ht="12" customHeight="1" hidden="1" outlineLevel="1">
      <c r="A51" s="90"/>
      <c r="B51" s="176">
        <v>633006</v>
      </c>
      <c r="C51" s="173" t="s">
        <v>80</v>
      </c>
      <c r="D51" s="78">
        <v>80</v>
      </c>
      <c r="E51" s="93"/>
      <c r="F51" s="103">
        <f t="shared" si="6"/>
        <v>80</v>
      </c>
      <c r="G51" s="5">
        <v>81</v>
      </c>
      <c r="H51" s="162">
        <f t="shared" si="7"/>
        <v>1.0125</v>
      </c>
      <c r="I51" s="3">
        <v>110</v>
      </c>
      <c r="K51" s="100"/>
      <c r="L51" s="495"/>
      <c r="M51" s="495"/>
      <c r="N51" s="3"/>
      <c r="O51" s="170"/>
      <c r="P51" s="3"/>
      <c r="Q51" s="170"/>
      <c r="R51" s="170"/>
    </row>
    <row r="52" spans="1:18" ht="12" customHeight="1" hidden="1" outlineLevel="1">
      <c r="A52" s="90"/>
      <c r="B52" s="176">
        <v>633009</v>
      </c>
      <c r="C52" s="173" t="s">
        <v>81</v>
      </c>
      <c r="D52" s="92">
        <v>100</v>
      </c>
      <c r="E52" s="93"/>
      <c r="F52" s="103">
        <f t="shared" si="6"/>
        <v>100</v>
      </c>
      <c r="G52" s="5">
        <v>88</v>
      </c>
      <c r="H52" s="162">
        <f t="shared" si="7"/>
        <v>0.88</v>
      </c>
      <c r="I52" s="5">
        <v>120</v>
      </c>
      <c r="K52" s="100"/>
      <c r="L52" s="495"/>
      <c r="M52" s="495"/>
      <c r="N52" s="5"/>
      <c r="O52" s="171"/>
      <c r="P52" s="5"/>
      <c r="Q52" s="171"/>
      <c r="R52" s="170"/>
    </row>
    <row r="53" spans="1:18" ht="12" customHeight="1" hidden="1" outlineLevel="1">
      <c r="A53" s="90"/>
      <c r="B53" s="176">
        <v>633013</v>
      </c>
      <c r="C53" s="173" t="s">
        <v>82</v>
      </c>
      <c r="D53" s="92">
        <v>70</v>
      </c>
      <c r="E53" s="93"/>
      <c r="F53" s="103">
        <f t="shared" si="6"/>
        <v>70</v>
      </c>
      <c r="G53" s="5">
        <v>52</v>
      </c>
      <c r="H53" s="162">
        <f t="shared" si="7"/>
        <v>0.7428571428571429</v>
      </c>
      <c r="I53" s="3">
        <f>+F53</f>
        <v>70</v>
      </c>
      <c r="K53" s="100"/>
      <c r="L53" s="495"/>
      <c r="M53" s="495"/>
      <c r="N53" s="3"/>
      <c r="O53" s="170"/>
      <c r="P53" s="3"/>
      <c r="Q53" s="170"/>
      <c r="R53" s="170"/>
    </row>
    <row r="54" spans="1:18" ht="12" customHeight="1" hidden="1" outlineLevel="1">
      <c r="A54" s="90"/>
      <c r="B54" s="176">
        <v>633016</v>
      </c>
      <c r="C54" s="173" t="s">
        <v>83</v>
      </c>
      <c r="D54" s="78">
        <v>40</v>
      </c>
      <c r="E54" s="93"/>
      <c r="F54" s="103">
        <f t="shared" si="6"/>
        <v>40</v>
      </c>
      <c r="G54" s="5">
        <f>34-11</f>
        <v>23</v>
      </c>
      <c r="H54" s="162">
        <f t="shared" si="7"/>
        <v>0.575</v>
      </c>
      <c r="I54" s="3">
        <v>40</v>
      </c>
      <c r="K54" s="100"/>
      <c r="L54" s="495"/>
      <c r="M54" s="495"/>
      <c r="N54" s="3"/>
      <c r="O54" s="170"/>
      <c r="P54" s="3"/>
      <c r="Q54" s="170"/>
      <c r="R54" s="170"/>
    </row>
    <row r="55" spans="1:18" ht="12" customHeight="1" outlineLevel="1">
      <c r="A55" s="90"/>
      <c r="B55" s="176">
        <v>633006</v>
      </c>
      <c r="C55" s="173" t="s">
        <v>400</v>
      </c>
      <c r="D55" s="78"/>
      <c r="E55" s="93"/>
      <c r="F55" s="103"/>
      <c r="G55" s="5"/>
      <c r="H55" s="162"/>
      <c r="I55" s="3"/>
      <c r="K55" s="100"/>
      <c r="L55" s="495">
        <v>102.62</v>
      </c>
      <c r="M55" s="495">
        <v>79.69</v>
      </c>
      <c r="N55" s="3">
        <v>100</v>
      </c>
      <c r="O55" s="625">
        <v>81</v>
      </c>
      <c r="P55" s="3">
        <v>101</v>
      </c>
      <c r="Q55" s="170">
        <v>101</v>
      </c>
      <c r="R55" s="170">
        <v>101</v>
      </c>
    </row>
    <row r="56" spans="1:18" ht="12" customHeight="1" outlineLevel="1">
      <c r="A56" s="90"/>
      <c r="B56" s="176">
        <v>633006</v>
      </c>
      <c r="C56" s="173" t="s">
        <v>329</v>
      </c>
      <c r="D56" s="78"/>
      <c r="E56" s="93"/>
      <c r="F56" s="103"/>
      <c r="G56" s="5"/>
      <c r="H56" s="162"/>
      <c r="I56" s="3"/>
      <c r="K56" s="100"/>
      <c r="L56" s="495">
        <v>366.18</v>
      </c>
      <c r="M56" s="495">
        <v>528.38</v>
      </c>
      <c r="N56" s="3">
        <v>500</v>
      </c>
      <c r="O56" s="170">
        <v>800</v>
      </c>
      <c r="P56" s="3">
        <v>650</v>
      </c>
      <c r="Q56" s="170">
        <v>600</v>
      </c>
      <c r="R56" s="170">
        <v>600</v>
      </c>
    </row>
    <row r="57" spans="1:18" ht="12" customHeight="1" outlineLevel="1">
      <c r="A57" s="90"/>
      <c r="B57" s="176">
        <v>633006</v>
      </c>
      <c r="C57" s="173" t="s">
        <v>168</v>
      </c>
      <c r="D57" s="78"/>
      <c r="E57" s="93"/>
      <c r="F57" s="103"/>
      <c r="G57" s="5"/>
      <c r="H57" s="162"/>
      <c r="I57" s="3"/>
      <c r="K57" s="100"/>
      <c r="L57" s="521">
        <v>29.84</v>
      </c>
      <c r="M57" s="521">
        <v>9.48</v>
      </c>
      <c r="N57" s="170">
        <v>50</v>
      </c>
      <c r="O57" s="170">
        <v>50</v>
      </c>
      <c r="P57" s="170">
        <v>50</v>
      </c>
      <c r="Q57" s="170">
        <v>50</v>
      </c>
      <c r="R57" s="170">
        <v>50</v>
      </c>
    </row>
    <row r="58" spans="1:18" ht="12" customHeight="1" outlineLevel="1">
      <c r="A58" s="90"/>
      <c r="B58" s="176">
        <v>633006</v>
      </c>
      <c r="C58" s="173" t="s">
        <v>297</v>
      </c>
      <c r="D58" s="78"/>
      <c r="E58" s="93"/>
      <c r="F58" s="103"/>
      <c r="G58" s="5"/>
      <c r="H58" s="162"/>
      <c r="I58" s="3"/>
      <c r="K58" s="100"/>
      <c r="L58" s="521">
        <v>922.1</v>
      </c>
      <c r="M58" s="521">
        <v>1391.4</v>
      </c>
      <c r="N58" s="170">
        <v>900</v>
      </c>
      <c r="O58" s="170">
        <v>1276</v>
      </c>
      <c r="P58" s="170">
        <v>1200</v>
      </c>
      <c r="Q58" s="170">
        <v>1300</v>
      </c>
      <c r="R58" s="170">
        <v>1300</v>
      </c>
    </row>
    <row r="59" spans="1:18" ht="12" customHeight="1" outlineLevel="1">
      <c r="A59" s="90"/>
      <c r="B59" s="176">
        <v>633006</v>
      </c>
      <c r="C59" s="173" t="s">
        <v>234</v>
      </c>
      <c r="D59" s="78"/>
      <c r="E59" s="93"/>
      <c r="F59" s="103"/>
      <c r="G59" s="5"/>
      <c r="H59" s="162"/>
      <c r="I59" s="3"/>
      <c r="K59" s="100"/>
      <c r="L59" s="495">
        <v>711.36</v>
      </c>
      <c r="M59" s="495">
        <v>762.92</v>
      </c>
      <c r="N59" s="3">
        <v>1000</v>
      </c>
      <c r="O59" s="625">
        <v>1100</v>
      </c>
      <c r="P59" s="3">
        <v>1500</v>
      </c>
      <c r="Q59" s="170">
        <v>1000</v>
      </c>
      <c r="R59" s="170">
        <v>1000</v>
      </c>
    </row>
    <row r="60" spans="1:18" ht="12" customHeight="1" outlineLevel="1">
      <c r="A60" s="90"/>
      <c r="B60" s="68">
        <v>633006</v>
      </c>
      <c r="C60" s="69" t="s">
        <v>340</v>
      </c>
      <c r="D60" s="105"/>
      <c r="E60" s="93"/>
      <c r="F60" s="105"/>
      <c r="G60" s="93"/>
      <c r="H60" s="123"/>
      <c r="I60" s="3"/>
      <c r="K60" s="100"/>
      <c r="L60" s="521">
        <v>0</v>
      </c>
      <c r="M60" s="521">
        <v>117.6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</row>
    <row r="61" spans="1:18" ht="12" customHeight="1" outlineLevel="1">
      <c r="A61" s="90"/>
      <c r="B61" s="176">
        <v>633009</v>
      </c>
      <c r="C61" s="173" t="s">
        <v>296</v>
      </c>
      <c r="D61" s="78"/>
      <c r="E61" s="93"/>
      <c r="F61" s="103"/>
      <c r="G61" s="5"/>
      <c r="H61" s="162"/>
      <c r="I61" s="3"/>
      <c r="K61" s="100"/>
      <c r="L61" s="495">
        <v>404.12</v>
      </c>
      <c r="M61" s="495">
        <v>257.56</v>
      </c>
      <c r="N61" s="3">
        <v>0</v>
      </c>
      <c r="O61" s="170">
        <v>230</v>
      </c>
      <c r="P61" s="3">
        <v>230</v>
      </c>
      <c r="Q61" s="170">
        <v>230</v>
      </c>
      <c r="R61" s="170">
        <v>230</v>
      </c>
    </row>
    <row r="62" spans="1:18" ht="12" customHeight="1" outlineLevel="1">
      <c r="A62" s="90"/>
      <c r="B62" s="176">
        <v>633010</v>
      </c>
      <c r="C62" s="173" t="s">
        <v>210</v>
      </c>
      <c r="D62" s="78"/>
      <c r="E62" s="93"/>
      <c r="F62" s="103"/>
      <c r="G62" s="5"/>
      <c r="H62" s="162"/>
      <c r="I62" s="3"/>
      <c r="K62" s="100"/>
      <c r="L62" s="521">
        <v>21</v>
      </c>
      <c r="M62" s="521">
        <v>51.92</v>
      </c>
      <c r="N62" s="170">
        <v>55</v>
      </c>
      <c r="O62" s="170">
        <v>0</v>
      </c>
      <c r="P62" s="170">
        <v>55</v>
      </c>
      <c r="Q62" s="170">
        <v>55</v>
      </c>
      <c r="R62" s="170">
        <v>55</v>
      </c>
    </row>
    <row r="63" spans="1:18" ht="12" customHeight="1" outlineLevel="1">
      <c r="A63" s="90"/>
      <c r="B63" s="176">
        <v>633011</v>
      </c>
      <c r="C63" s="173" t="s">
        <v>298</v>
      </c>
      <c r="D63" s="78"/>
      <c r="E63" s="93"/>
      <c r="F63" s="103"/>
      <c r="G63" s="5"/>
      <c r="H63" s="162"/>
      <c r="I63" s="3"/>
      <c r="K63" s="100"/>
      <c r="L63" s="521">
        <v>13.68</v>
      </c>
      <c r="M63" s="521">
        <v>0</v>
      </c>
      <c r="N63" s="170">
        <v>0</v>
      </c>
      <c r="O63" s="170">
        <v>37</v>
      </c>
      <c r="P63" s="170">
        <v>35</v>
      </c>
      <c r="Q63" s="170">
        <v>35</v>
      </c>
      <c r="R63" s="170">
        <v>35</v>
      </c>
    </row>
    <row r="64" spans="1:19" ht="12" customHeight="1" outlineLevel="1">
      <c r="A64" s="90"/>
      <c r="B64" s="176">
        <v>633013</v>
      </c>
      <c r="C64" s="173" t="s">
        <v>248</v>
      </c>
      <c r="D64" s="78"/>
      <c r="E64" s="93"/>
      <c r="F64" s="103"/>
      <c r="G64" s="5"/>
      <c r="H64" s="162"/>
      <c r="I64" s="3"/>
      <c r="K64" s="100"/>
      <c r="L64" s="495">
        <v>60.96</v>
      </c>
      <c r="M64" s="495">
        <v>0</v>
      </c>
      <c r="N64" s="3">
        <v>0</v>
      </c>
      <c r="O64" s="170">
        <v>42</v>
      </c>
      <c r="P64" s="3">
        <v>0</v>
      </c>
      <c r="Q64" s="3">
        <v>42</v>
      </c>
      <c r="R64" s="3">
        <v>0</v>
      </c>
      <c r="S64" s="421"/>
    </row>
    <row r="65" spans="1:18" ht="12" customHeight="1" outlineLevel="1">
      <c r="A65" s="90"/>
      <c r="B65" s="176">
        <v>633015</v>
      </c>
      <c r="C65" s="173" t="s">
        <v>197</v>
      </c>
      <c r="D65" s="78"/>
      <c r="E65" s="93"/>
      <c r="F65" s="103"/>
      <c r="G65" s="5"/>
      <c r="H65" s="162"/>
      <c r="I65" s="3"/>
      <c r="K65" s="100"/>
      <c r="L65" s="521">
        <v>98.81</v>
      </c>
      <c r="M65" s="521">
        <v>85.83</v>
      </c>
      <c r="N65" s="170">
        <v>0</v>
      </c>
      <c r="O65" s="170">
        <v>0</v>
      </c>
      <c r="P65" s="170">
        <v>0</v>
      </c>
      <c r="Q65" s="170">
        <v>0</v>
      </c>
      <c r="R65" s="170">
        <v>0</v>
      </c>
    </row>
    <row r="66" spans="1:18" ht="12" customHeight="1" outlineLevel="1">
      <c r="A66" s="90"/>
      <c r="B66" s="176">
        <v>633016</v>
      </c>
      <c r="C66" s="173" t="s">
        <v>83</v>
      </c>
      <c r="D66" s="78"/>
      <c r="E66" s="93"/>
      <c r="F66" s="103"/>
      <c r="G66" s="5"/>
      <c r="H66" s="162"/>
      <c r="I66" s="3"/>
      <c r="K66" s="100"/>
      <c r="L66" s="521">
        <v>259.42</v>
      </c>
      <c r="M66" s="521">
        <v>388.24</v>
      </c>
      <c r="N66" s="170">
        <v>400</v>
      </c>
      <c r="O66" s="170">
        <v>400</v>
      </c>
      <c r="P66" s="170">
        <v>400</v>
      </c>
      <c r="Q66" s="170">
        <v>400</v>
      </c>
      <c r="R66" s="170">
        <v>400</v>
      </c>
    </row>
    <row r="67" spans="1:18" ht="12" customHeight="1" outlineLevel="1">
      <c r="A67" s="90"/>
      <c r="B67" s="176">
        <v>633019</v>
      </c>
      <c r="C67" s="173" t="s">
        <v>425</v>
      </c>
      <c r="D67" s="78"/>
      <c r="E67" s="93"/>
      <c r="F67" s="103"/>
      <c r="G67" s="5"/>
      <c r="H67" s="162"/>
      <c r="I67" s="3"/>
      <c r="K67" s="100"/>
      <c r="L67" s="521">
        <v>0</v>
      </c>
      <c r="M67" s="521">
        <v>0</v>
      </c>
      <c r="N67" s="170">
        <v>0</v>
      </c>
      <c r="O67" s="170">
        <v>84</v>
      </c>
      <c r="P67" s="170">
        <v>0</v>
      </c>
      <c r="Q67" s="170">
        <v>0</v>
      </c>
      <c r="R67" s="170">
        <v>0</v>
      </c>
    </row>
    <row r="68" spans="1:18" s="119" customFormat="1" ht="12" customHeight="1">
      <c r="A68" s="117"/>
      <c r="B68" s="68">
        <v>634001</v>
      </c>
      <c r="C68" s="93" t="s">
        <v>169</v>
      </c>
      <c r="D68" s="120"/>
      <c r="E68" s="118"/>
      <c r="F68" s="111"/>
      <c r="G68" s="121">
        <f>SUM(G69:G72)</f>
        <v>242</v>
      </c>
      <c r="H68" s="117">
        <f>SUM(H69:H72)</f>
        <v>3.2677732793522267</v>
      </c>
      <c r="I68" s="121">
        <f>SUM(I69:I72)</f>
        <v>370</v>
      </c>
      <c r="K68" s="100"/>
      <c r="L68" s="495">
        <v>1666.53</v>
      </c>
      <c r="M68" s="495">
        <v>1170.63</v>
      </c>
      <c r="N68" s="3">
        <v>1800</v>
      </c>
      <c r="O68" s="625">
        <v>1452</v>
      </c>
      <c r="P68" s="3">
        <v>1800</v>
      </c>
      <c r="Q68" s="3">
        <v>1800</v>
      </c>
      <c r="R68" s="3">
        <v>1800</v>
      </c>
    </row>
    <row r="69" spans="1:18" ht="12" customHeight="1" hidden="1" outlineLevel="1">
      <c r="A69" s="90"/>
      <c r="B69" s="175" t="s">
        <v>10</v>
      </c>
      <c r="C69" s="173" t="s">
        <v>84</v>
      </c>
      <c r="D69" s="92">
        <v>130</v>
      </c>
      <c r="E69" s="93"/>
      <c r="F69" s="103">
        <f>+D69</f>
        <v>130</v>
      </c>
      <c r="G69" s="5">
        <v>128</v>
      </c>
      <c r="H69" s="162">
        <f>+G69/D69</f>
        <v>0.9846153846153847</v>
      </c>
      <c r="I69" s="5">
        <v>190</v>
      </c>
      <c r="K69" s="100"/>
      <c r="L69" s="521"/>
      <c r="M69" s="521"/>
      <c r="N69" s="171"/>
      <c r="O69" s="171"/>
      <c r="P69" s="171"/>
      <c r="Q69" s="171"/>
      <c r="R69" s="170"/>
    </row>
    <row r="70" spans="1:18" ht="12" customHeight="1" hidden="1" outlineLevel="1">
      <c r="A70" s="90"/>
      <c r="B70" s="176">
        <v>634002</v>
      </c>
      <c r="C70" s="173" t="s">
        <v>85</v>
      </c>
      <c r="D70" s="92">
        <v>100</v>
      </c>
      <c r="E70" s="105"/>
      <c r="F70" s="103">
        <f>+D70</f>
        <v>100</v>
      </c>
      <c r="G70" s="5">
        <v>52</v>
      </c>
      <c r="H70" s="162">
        <f>+G70/D70</f>
        <v>0.52</v>
      </c>
      <c r="I70" s="5">
        <v>100</v>
      </c>
      <c r="K70" s="100"/>
      <c r="L70" s="521"/>
      <c r="M70" s="521"/>
      <c r="N70" s="171"/>
      <c r="O70" s="171"/>
      <c r="P70" s="171"/>
      <c r="Q70" s="171"/>
      <c r="R70" s="170"/>
    </row>
    <row r="71" spans="1:18" ht="12" customHeight="1" hidden="1" outlineLevel="1">
      <c r="A71" s="90"/>
      <c r="B71" s="176">
        <v>634005</v>
      </c>
      <c r="C71" s="173" t="s">
        <v>87</v>
      </c>
      <c r="D71" s="92">
        <v>4</v>
      </c>
      <c r="E71" s="93"/>
      <c r="F71" s="103">
        <f>+D71</f>
        <v>4</v>
      </c>
      <c r="G71" s="5">
        <v>4</v>
      </c>
      <c r="H71" s="162">
        <f>+G71/D71</f>
        <v>1</v>
      </c>
      <c r="I71" s="5">
        <v>4</v>
      </c>
      <c r="K71" s="100"/>
      <c r="L71" s="521"/>
      <c r="M71" s="521"/>
      <c r="N71" s="171"/>
      <c r="O71" s="171"/>
      <c r="P71" s="171"/>
      <c r="Q71" s="171"/>
      <c r="R71" s="170"/>
    </row>
    <row r="72" spans="1:18" ht="12" customHeight="1" hidden="1" outlineLevel="1">
      <c r="A72" s="90"/>
      <c r="B72" s="176">
        <v>634004</v>
      </c>
      <c r="C72" s="173" t="s">
        <v>88</v>
      </c>
      <c r="D72" s="92">
        <v>76</v>
      </c>
      <c r="E72" s="93"/>
      <c r="F72" s="103">
        <f>+D72</f>
        <v>76</v>
      </c>
      <c r="G72" s="5">
        <v>58</v>
      </c>
      <c r="H72" s="162">
        <f>+G72/D72</f>
        <v>0.7631578947368421</v>
      </c>
      <c r="I72" s="5">
        <v>76</v>
      </c>
      <c r="K72" s="100"/>
      <c r="L72" s="521"/>
      <c r="M72" s="521"/>
      <c r="N72" s="171"/>
      <c r="O72" s="171"/>
      <c r="P72" s="171"/>
      <c r="Q72" s="171"/>
      <c r="R72" s="170"/>
    </row>
    <row r="73" spans="1:18" ht="12" customHeight="1" outlineLevel="1">
      <c r="A73" s="90"/>
      <c r="B73" s="176">
        <v>634001</v>
      </c>
      <c r="C73" s="173" t="s">
        <v>170</v>
      </c>
      <c r="D73" s="92"/>
      <c r="E73" s="93"/>
      <c r="F73" s="105"/>
      <c r="G73" s="5"/>
      <c r="H73" s="162"/>
      <c r="I73" s="5"/>
      <c r="K73" s="100"/>
      <c r="L73" s="521">
        <v>54.4</v>
      </c>
      <c r="M73" s="521">
        <v>6.2</v>
      </c>
      <c r="N73" s="171">
        <v>300</v>
      </c>
      <c r="O73" s="171">
        <v>300</v>
      </c>
      <c r="P73" s="171">
        <v>300</v>
      </c>
      <c r="Q73" s="171">
        <v>300</v>
      </c>
      <c r="R73" s="170">
        <v>300</v>
      </c>
    </row>
    <row r="74" spans="1:18" ht="12" customHeight="1" outlineLevel="1">
      <c r="A74" s="90"/>
      <c r="B74" s="176">
        <v>634001</v>
      </c>
      <c r="C74" s="173" t="s">
        <v>330</v>
      </c>
      <c r="D74" s="92"/>
      <c r="E74" s="93"/>
      <c r="F74" s="105"/>
      <c r="G74" s="5"/>
      <c r="H74" s="162"/>
      <c r="I74" s="5"/>
      <c r="K74" s="100"/>
      <c r="L74" s="521">
        <v>340.45</v>
      </c>
      <c r="M74" s="521">
        <v>251.75</v>
      </c>
      <c r="N74" s="171">
        <v>300</v>
      </c>
      <c r="O74" s="171">
        <v>300</v>
      </c>
      <c r="P74" s="171">
        <v>300</v>
      </c>
      <c r="Q74" s="171">
        <v>300</v>
      </c>
      <c r="R74" s="170">
        <v>300</v>
      </c>
    </row>
    <row r="75" spans="1:18" ht="12" customHeight="1" outlineLevel="1">
      <c r="A75" s="90"/>
      <c r="B75" s="176">
        <v>634002</v>
      </c>
      <c r="C75" s="173" t="s">
        <v>276</v>
      </c>
      <c r="D75" s="92"/>
      <c r="E75" s="93"/>
      <c r="F75" s="105"/>
      <c r="G75" s="5"/>
      <c r="H75" s="162"/>
      <c r="I75" s="5"/>
      <c r="K75" s="100"/>
      <c r="L75" s="495">
        <v>1154.64</v>
      </c>
      <c r="M75" s="495">
        <v>0</v>
      </c>
      <c r="N75" s="5">
        <v>0</v>
      </c>
      <c r="O75" s="171">
        <v>0</v>
      </c>
      <c r="P75" s="5">
        <v>0</v>
      </c>
      <c r="Q75" s="5">
        <v>0</v>
      </c>
      <c r="R75" s="3">
        <v>0</v>
      </c>
    </row>
    <row r="76" spans="1:18" ht="12" customHeight="1" outlineLevel="1">
      <c r="A76" s="90"/>
      <c r="B76" s="176">
        <v>634002</v>
      </c>
      <c r="C76" s="173" t="s">
        <v>211</v>
      </c>
      <c r="D76" s="92"/>
      <c r="E76" s="93"/>
      <c r="F76" s="105"/>
      <c r="G76" s="5"/>
      <c r="H76" s="162"/>
      <c r="I76" s="5"/>
      <c r="K76" s="100"/>
      <c r="L76" s="495">
        <v>8</v>
      </c>
      <c r="M76" s="495">
        <v>184</v>
      </c>
      <c r="N76" s="5">
        <v>500</v>
      </c>
      <c r="O76" s="171">
        <v>0</v>
      </c>
      <c r="P76" s="5">
        <v>500</v>
      </c>
      <c r="Q76" s="5">
        <v>500</v>
      </c>
      <c r="R76" s="3">
        <v>500</v>
      </c>
    </row>
    <row r="77" spans="1:18" ht="12" customHeight="1" outlineLevel="1">
      <c r="A77" s="90"/>
      <c r="B77" s="176">
        <v>634002</v>
      </c>
      <c r="C77" s="173" t="s">
        <v>233</v>
      </c>
      <c r="D77" s="92"/>
      <c r="E77" s="93"/>
      <c r="F77" s="105"/>
      <c r="G77" s="5"/>
      <c r="H77" s="162"/>
      <c r="I77" s="5"/>
      <c r="K77" s="100"/>
      <c r="L77" s="521">
        <v>0</v>
      </c>
      <c r="M77" s="521">
        <v>0</v>
      </c>
      <c r="N77" s="171">
        <v>50</v>
      </c>
      <c r="O77" s="171">
        <v>0</v>
      </c>
      <c r="P77" s="171">
        <v>150</v>
      </c>
      <c r="Q77" s="171">
        <v>50</v>
      </c>
      <c r="R77" s="170">
        <v>50</v>
      </c>
    </row>
    <row r="78" spans="1:18" ht="12" customHeight="1" outlineLevel="1">
      <c r="A78" s="90"/>
      <c r="B78" s="176">
        <v>634002</v>
      </c>
      <c r="C78" s="173" t="s">
        <v>232</v>
      </c>
      <c r="D78" s="92"/>
      <c r="E78" s="93"/>
      <c r="F78" s="105"/>
      <c r="G78" s="5"/>
      <c r="H78" s="162"/>
      <c r="I78" s="5"/>
      <c r="K78" s="100"/>
      <c r="L78" s="521">
        <v>0</v>
      </c>
      <c r="M78" s="521">
        <v>0</v>
      </c>
      <c r="N78" s="171">
        <v>50</v>
      </c>
      <c r="O78" s="171">
        <v>100</v>
      </c>
      <c r="P78" s="171">
        <v>100</v>
      </c>
      <c r="Q78" s="171">
        <v>100</v>
      </c>
      <c r="R78" s="170">
        <v>100</v>
      </c>
    </row>
    <row r="79" spans="1:18" ht="12" customHeight="1">
      <c r="A79" s="90"/>
      <c r="B79" s="176">
        <v>634003</v>
      </c>
      <c r="C79" s="173" t="s">
        <v>86</v>
      </c>
      <c r="D79" s="92"/>
      <c r="E79" s="93"/>
      <c r="F79" s="105"/>
      <c r="G79" s="5"/>
      <c r="H79" s="162"/>
      <c r="I79" s="90"/>
      <c r="K79" s="100"/>
      <c r="L79" s="523">
        <v>123.92</v>
      </c>
      <c r="M79" s="523">
        <v>129.32</v>
      </c>
      <c r="N79" s="431">
        <v>166</v>
      </c>
      <c r="O79" s="612">
        <v>166</v>
      </c>
      <c r="P79" s="431">
        <v>166</v>
      </c>
      <c r="Q79" s="431">
        <v>166</v>
      </c>
      <c r="R79" s="620">
        <v>166</v>
      </c>
    </row>
    <row r="80" spans="1:18" ht="12" customHeight="1">
      <c r="A80" s="90"/>
      <c r="B80" s="176">
        <v>634004</v>
      </c>
      <c r="C80" s="173" t="s">
        <v>255</v>
      </c>
      <c r="D80" s="92"/>
      <c r="E80" s="93"/>
      <c r="F80" s="105"/>
      <c r="G80" s="5"/>
      <c r="H80" s="162"/>
      <c r="I80" s="90"/>
      <c r="J80" s="93"/>
      <c r="K80" s="105"/>
      <c r="L80" s="524">
        <v>0</v>
      </c>
      <c r="M80" s="524">
        <v>0</v>
      </c>
      <c r="N80" s="433">
        <v>0</v>
      </c>
      <c r="O80" s="433">
        <v>0</v>
      </c>
      <c r="P80" s="433">
        <v>0</v>
      </c>
      <c r="Q80" s="433">
        <v>0</v>
      </c>
      <c r="R80" s="134">
        <v>0</v>
      </c>
    </row>
    <row r="81" spans="1:18" ht="12" customHeight="1">
      <c r="A81" s="90"/>
      <c r="B81" s="176">
        <v>635001</v>
      </c>
      <c r="C81" s="69" t="s">
        <v>326</v>
      </c>
      <c r="D81" s="92"/>
      <c r="E81" s="93"/>
      <c r="F81" s="105"/>
      <c r="G81" s="5"/>
      <c r="H81" s="162"/>
      <c r="I81" s="90"/>
      <c r="K81" s="100"/>
      <c r="L81" s="525">
        <v>0</v>
      </c>
      <c r="M81" s="525">
        <v>0</v>
      </c>
      <c r="N81" s="432">
        <v>0</v>
      </c>
      <c r="O81" s="432">
        <v>0</v>
      </c>
      <c r="P81" s="432">
        <v>0</v>
      </c>
      <c r="Q81" s="432">
        <v>0</v>
      </c>
      <c r="R81" s="621">
        <v>0</v>
      </c>
    </row>
    <row r="82" spans="1:18" ht="12" customHeight="1">
      <c r="A82" s="90"/>
      <c r="B82" s="176">
        <v>635002</v>
      </c>
      <c r="C82" s="173" t="s">
        <v>212</v>
      </c>
      <c r="D82" s="78"/>
      <c r="E82" s="93"/>
      <c r="F82" s="103"/>
      <c r="G82" s="5"/>
      <c r="H82" s="162"/>
      <c r="I82" s="3"/>
      <c r="K82" s="100"/>
      <c r="L82" s="521">
        <v>449.71</v>
      </c>
      <c r="M82" s="521">
        <v>601.45</v>
      </c>
      <c r="N82" s="170">
        <v>600</v>
      </c>
      <c r="O82" s="170">
        <v>600</v>
      </c>
      <c r="P82" s="170">
        <v>600</v>
      </c>
      <c r="Q82" s="170">
        <v>600</v>
      </c>
      <c r="R82" s="170">
        <v>600</v>
      </c>
    </row>
    <row r="83" spans="1:18" s="119" customFormat="1" ht="12" customHeight="1">
      <c r="A83" s="117"/>
      <c r="B83" s="68">
        <v>635004</v>
      </c>
      <c r="C83" s="410" t="s">
        <v>236</v>
      </c>
      <c r="D83" s="120"/>
      <c r="E83" s="118"/>
      <c r="F83" s="110"/>
      <c r="G83" s="121">
        <f>SUM(G84:G88)</f>
        <v>174</v>
      </c>
      <c r="H83" s="117">
        <f>SUM(H84:H88)</f>
        <v>13.046666666666667</v>
      </c>
      <c r="I83" s="121">
        <f>SUM(I84:I88)</f>
        <v>202</v>
      </c>
      <c r="J83" s="151"/>
      <c r="K83" s="100"/>
      <c r="L83" s="521">
        <v>67.8</v>
      </c>
      <c r="M83" s="521">
        <v>53</v>
      </c>
      <c r="N83" s="171">
        <v>200</v>
      </c>
      <c r="O83" s="171">
        <v>200</v>
      </c>
      <c r="P83" s="171">
        <v>200</v>
      </c>
      <c r="Q83" s="171">
        <v>200</v>
      </c>
      <c r="R83" s="170">
        <v>200</v>
      </c>
    </row>
    <row r="84" spans="1:18" ht="12" customHeight="1" hidden="1" outlineLevel="1">
      <c r="A84" s="90"/>
      <c r="B84" s="175" t="s">
        <v>11</v>
      </c>
      <c r="C84" s="173" t="s">
        <v>89</v>
      </c>
      <c r="D84" s="92">
        <v>2</v>
      </c>
      <c r="E84" s="93"/>
      <c r="F84" s="103">
        <f>+D84</f>
        <v>2</v>
      </c>
      <c r="G84" s="5">
        <v>19</v>
      </c>
      <c r="H84" s="162">
        <f>+G84/D84</f>
        <v>9.5</v>
      </c>
      <c r="I84" s="5">
        <v>30</v>
      </c>
      <c r="K84" s="100"/>
      <c r="L84" s="521"/>
      <c r="M84" s="521"/>
      <c r="N84" s="171"/>
      <c r="O84" s="171"/>
      <c r="P84" s="171"/>
      <c r="Q84" s="171"/>
      <c r="R84" s="170"/>
    </row>
    <row r="85" spans="1:18" ht="12" customHeight="1" hidden="1" outlineLevel="1">
      <c r="A85" s="90"/>
      <c r="B85" s="175" t="s">
        <v>12</v>
      </c>
      <c r="C85" s="173" t="s">
        <v>90</v>
      </c>
      <c r="D85" s="92">
        <v>75</v>
      </c>
      <c r="E85" s="93"/>
      <c r="F85" s="103">
        <f>+D85</f>
        <v>75</v>
      </c>
      <c r="G85" s="5">
        <v>62</v>
      </c>
      <c r="H85" s="162">
        <f>+G85/D85</f>
        <v>0.8266666666666667</v>
      </c>
      <c r="I85" s="5">
        <v>75</v>
      </c>
      <c r="K85" s="100"/>
      <c r="L85" s="521"/>
      <c r="M85" s="521"/>
      <c r="N85" s="171"/>
      <c r="O85" s="171"/>
      <c r="P85" s="171"/>
      <c r="Q85" s="171"/>
      <c r="R85" s="170"/>
    </row>
    <row r="86" spans="1:18" ht="12" customHeight="1" hidden="1" outlineLevel="1">
      <c r="A86" s="90"/>
      <c r="B86" s="176">
        <v>635006</v>
      </c>
      <c r="C86" s="173" t="s">
        <v>91</v>
      </c>
      <c r="D86" s="92">
        <v>50</v>
      </c>
      <c r="E86" s="93"/>
      <c r="F86" s="103">
        <f>+D86</f>
        <v>50</v>
      </c>
      <c r="G86" s="5">
        <v>61</v>
      </c>
      <c r="H86" s="162">
        <f>+G86/D86</f>
        <v>1.22</v>
      </c>
      <c r="I86" s="5">
        <v>50</v>
      </c>
      <c r="K86" s="100"/>
      <c r="L86" s="521"/>
      <c r="M86" s="521"/>
      <c r="N86" s="171"/>
      <c r="O86" s="171"/>
      <c r="P86" s="171"/>
      <c r="Q86" s="171"/>
      <c r="R86" s="170"/>
    </row>
    <row r="87" spans="1:18" ht="12" customHeight="1" hidden="1" outlineLevel="1">
      <c r="A87" s="90"/>
      <c r="B87" s="176">
        <v>635002</v>
      </c>
      <c r="C87" s="173" t="s">
        <v>90</v>
      </c>
      <c r="D87" s="78">
        <v>30</v>
      </c>
      <c r="E87" s="93"/>
      <c r="F87" s="103">
        <f>+D87</f>
        <v>30</v>
      </c>
      <c r="G87" s="5">
        <v>15</v>
      </c>
      <c r="H87" s="162">
        <f>+G87/D87</f>
        <v>0.5</v>
      </c>
      <c r="I87" s="3">
        <v>30</v>
      </c>
      <c r="K87" s="100"/>
      <c r="L87" s="521"/>
      <c r="M87" s="521"/>
      <c r="N87" s="170"/>
      <c r="O87" s="170"/>
      <c r="P87" s="170"/>
      <c r="Q87" s="170"/>
      <c r="R87" s="170"/>
    </row>
    <row r="88" spans="1:18" ht="12" customHeight="1" hidden="1" outlineLevel="1">
      <c r="A88" s="90"/>
      <c r="B88" s="176">
        <v>635004</v>
      </c>
      <c r="C88" s="173" t="s">
        <v>92</v>
      </c>
      <c r="D88" s="78">
        <v>17</v>
      </c>
      <c r="E88" s="93"/>
      <c r="F88" s="103">
        <f>+D88</f>
        <v>17</v>
      </c>
      <c r="G88" s="5">
        <v>17</v>
      </c>
      <c r="H88" s="162">
        <f>+G88/D88</f>
        <v>1</v>
      </c>
      <c r="I88" s="3">
        <v>17</v>
      </c>
      <c r="K88" s="100"/>
      <c r="L88" s="521"/>
      <c r="M88" s="521"/>
      <c r="N88" s="170"/>
      <c r="O88" s="170"/>
      <c r="P88" s="170"/>
      <c r="Q88" s="170"/>
      <c r="R88" s="170"/>
    </row>
    <row r="89" spans="1:18" ht="12" customHeight="1" outlineLevel="1">
      <c r="A89" s="90"/>
      <c r="B89" s="176">
        <v>635006</v>
      </c>
      <c r="C89" s="173" t="s">
        <v>418</v>
      </c>
      <c r="D89" s="78"/>
      <c r="E89" s="93"/>
      <c r="F89" s="103"/>
      <c r="G89" s="5"/>
      <c r="H89" s="162"/>
      <c r="I89" s="3"/>
      <c r="K89" s="100"/>
      <c r="L89" s="521">
        <v>0</v>
      </c>
      <c r="M89" s="521">
        <v>6148.74</v>
      </c>
      <c r="N89" s="170">
        <v>0</v>
      </c>
      <c r="O89" s="170">
        <v>0</v>
      </c>
      <c r="P89" s="170">
        <v>0</v>
      </c>
      <c r="Q89" s="170">
        <v>0</v>
      </c>
      <c r="R89" s="170">
        <v>0</v>
      </c>
    </row>
    <row r="90" spans="1:18" ht="12" customHeight="1" outlineLevel="1">
      <c r="A90" s="90"/>
      <c r="B90" s="176">
        <v>635006</v>
      </c>
      <c r="C90" s="173" t="s">
        <v>171</v>
      </c>
      <c r="D90" s="78"/>
      <c r="E90" s="93"/>
      <c r="F90" s="103"/>
      <c r="G90" s="5"/>
      <c r="H90" s="162"/>
      <c r="I90" s="3"/>
      <c r="K90" s="100"/>
      <c r="L90" s="495">
        <v>0</v>
      </c>
      <c r="M90" s="495">
        <v>1684.98</v>
      </c>
      <c r="N90" s="3">
        <v>200</v>
      </c>
      <c r="O90" s="3">
        <v>1100</v>
      </c>
      <c r="P90" s="3">
        <v>17324</v>
      </c>
      <c r="Q90" s="3">
        <v>900</v>
      </c>
      <c r="R90" s="3">
        <v>900</v>
      </c>
    </row>
    <row r="91" spans="1:18" ht="12" customHeight="1" outlineLevel="1">
      <c r="A91" s="90"/>
      <c r="B91" s="68">
        <v>635006</v>
      </c>
      <c r="C91" s="69" t="s">
        <v>442</v>
      </c>
      <c r="D91" s="105"/>
      <c r="E91" s="93"/>
      <c r="F91" s="105"/>
      <c r="G91" s="93"/>
      <c r="H91" s="123"/>
      <c r="I91" s="3"/>
      <c r="K91" s="100"/>
      <c r="L91" s="521">
        <v>297.34</v>
      </c>
      <c r="M91" s="521">
        <v>0</v>
      </c>
      <c r="N91" s="170">
        <v>200</v>
      </c>
      <c r="O91" s="3">
        <v>2000</v>
      </c>
      <c r="P91" s="170">
        <v>1000</v>
      </c>
      <c r="Q91" s="3">
        <v>500</v>
      </c>
      <c r="R91" s="3">
        <v>500</v>
      </c>
    </row>
    <row r="92" spans="1:18" s="119" customFormat="1" ht="12" customHeight="1">
      <c r="A92" s="117"/>
      <c r="B92" s="177">
        <v>636001</v>
      </c>
      <c r="C92" s="173" t="s">
        <v>430</v>
      </c>
      <c r="D92" s="109"/>
      <c r="E92" s="118"/>
      <c r="F92" s="111"/>
      <c r="G92" s="112">
        <f>+G93</f>
        <v>1</v>
      </c>
      <c r="H92" s="163">
        <f>+H93</f>
        <v>1</v>
      </c>
      <c r="I92" s="112">
        <f>+I93</f>
        <v>1</v>
      </c>
      <c r="K92" s="100"/>
      <c r="L92" s="495">
        <v>207.13</v>
      </c>
      <c r="M92" s="495">
        <v>207.13</v>
      </c>
      <c r="N92" s="3">
        <v>207</v>
      </c>
      <c r="O92" s="3">
        <v>507</v>
      </c>
      <c r="P92" s="3">
        <v>0</v>
      </c>
      <c r="Q92" s="3">
        <v>0</v>
      </c>
      <c r="R92" s="3">
        <v>0</v>
      </c>
    </row>
    <row r="93" spans="1:18" ht="11.25" customHeight="1" hidden="1" outlineLevel="1">
      <c r="A93" s="90"/>
      <c r="B93" s="176">
        <v>636001</v>
      </c>
      <c r="C93" s="173" t="s">
        <v>91</v>
      </c>
      <c r="D93" s="78">
        <v>1</v>
      </c>
      <c r="E93" s="93"/>
      <c r="F93" s="103">
        <f>+D93</f>
        <v>1</v>
      </c>
      <c r="G93" s="5">
        <v>1</v>
      </c>
      <c r="H93" s="162">
        <f>+G93/D93</f>
        <v>1</v>
      </c>
      <c r="I93" s="3">
        <v>1</v>
      </c>
      <c r="K93" s="100"/>
      <c r="L93" s="521"/>
      <c r="M93" s="521"/>
      <c r="N93" s="170"/>
      <c r="O93" s="3"/>
      <c r="P93" s="170"/>
      <c r="Q93" s="170"/>
      <c r="R93" s="170"/>
    </row>
    <row r="94" spans="1:18" ht="11.25" customHeight="1" outlineLevel="1">
      <c r="A94" s="90"/>
      <c r="B94" s="176">
        <v>637001</v>
      </c>
      <c r="C94" s="173" t="s">
        <v>332</v>
      </c>
      <c r="D94" s="78"/>
      <c r="E94" s="93"/>
      <c r="F94" s="105"/>
      <c r="G94" s="5"/>
      <c r="H94" s="162"/>
      <c r="I94" s="3"/>
      <c r="K94" s="100"/>
      <c r="L94" s="521">
        <v>708</v>
      </c>
      <c r="M94" s="521">
        <v>825</v>
      </c>
      <c r="N94" s="170">
        <v>800</v>
      </c>
      <c r="O94" s="3">
        <v>700</v>
      </c>
      <c r="P94" s="170">
        <v>800</v>
      </c>
      <c r="Q94" s="170">
        <v>850</v>
      </c>
      <c r="R94" s="170">
        <v>850</v>
      </c>
    </row>
    <row r="95" spans="1:18" ht="11.25" customHeight="1" outlineLevel="1">
      <c r="A95" s="90"/>
      <c r="B95" s="177">
        <v>637003</v>
      </c>
      <c r="C95" s="410" t="s">
        <v>173</v>
      </c>
      <c r="D95" s="109"/>
      <c r="E95" s="118"/>
      <c r="F95" s="110"/>
      <c r="G95" s="112">
        <f>SUM(G97:G103)</f>
        <v>244</v>
      </c>
      <c r="H95" s="163">
        <f>SUM(H97:H103)</f>
        <v>2.2698387096774195</v>
      </c>
      <c r="I95" s="112">
        <f>SUM(I97:I103)</f>
        <v>390</v>
      </c>
      <c r="J95" s="151"/>
      <c r="K95" s="100"/>
      <c r="L95" s="521">
        <v>146.99</v>
      </c>
      <c r="M95" s="521">
        <v>301.99</v>
      </c>
      <c r="N95" s="170">
        <v>200</v>
      </c>
      <c r="O95" s="3">
        <v>200</v>
      </c>
      <c r="P95" s="170">
        <v>200</v>
      </c>
      <c r="Q95" s="170">
        <v>200</v>
      </c>
      <c r="R95" s="170">
        <v>200</v>
      </c>
    </row>
    <row r="96" spans="1:18" ht="11.25" customHeight="1" outlineLevel="1">
      <c r="A96" s="90"/>
      <c r="B96" s="176">
        <v>637003</v>
      </c>
      <c r="C96" s="173" t="s">
        <v>172</v>
      </c>
      <c r="D96" s="78"/>
      <c r="E96" s="93"/>
      <c r="F96" s="105"/>
      <c r="G96" s="5"/>
      <c r="H96" s="162"/>
      <c r="I96" s="3"/>
      <c r="K96" s="100"/>
      <c r="L96" s="495">
        <v>230</v>
      </c>
      <c r="M96" s="495">
        <v>348</v>
      </c>
      <c r="N96" s="3">
        <v>300</v>
      </c>
      <c r="O96" s="3">
        <v>300</v>
      </c>
      <c r="P96" s="3">
        <v>300</v>
      </c>
      <c r="Q96" s="3">
        <v>300</v>
      </c>
      <c r="R96" s="3">
        <v>300</v>
      </c>
    </row>
    <row r="97" spans="1:18" ht="11.25" customHeight="1" outlineLevel="1">
      <c r="A97" s="90"/>
      <c r="B97" s="176">
        <v>637004</v>
      </c>
      <c r="C97" s="173" t="s">
        <v>331</v>
      </c>
      <c r="D97" s="78"/>
      <c r="E97" s="93"/>
      <c r="F97" s="105"/>
      <c r="G97" s="5"/>
      <c r="H97" s="162"/>
      <c r="I97" s="3"/>
      <c r="K97" s="100"/>
      <c r="L97" s="495">
        <v>109.74</v>
      </c>
      <c r="M97" s="495">
        <v>325.47</v>
      </c>
      <c r="N97" s="3">
        <v>350</v>
      </c>
      <c r="O97" s="3">
        <v>350</v>
      </c>
      <c r="P97" s="3">
        <v>350</v>
      </c>
      <c r="Q97" s="3">
        <v>350</v>
      </c>
      <c r="R97" s="3">
        <v>350</v>
      </c>
    </row>
    <row r="98" spans="1:18" ht="11.25" customHeight="1" outlineLevel="1">
      <c r="A98" s="90"/>
      <c r="B98" s="176">
        <v>637004</v>
      </c>
      <c r="C98" s="173" t="s">
        <v>256</v>
      </c>
      <c r="D98" s="78"/>
      <c r="E98" s="93"/>
      <c r="F98" s="105"/>
      <c r="G98" s="5"/>
      <c r="H98" s="162"/>
      <c r="I98" s="3"/>
      <c r="K98" s="100"/>
      <c r="L98" s="495">
        <v>224</v>
      </c>
      <c r="M98" s="495">
        <v>390</v>
      </c>
      <c r="N98" s="3">
        <v>500</v>
      </c>
      <c r="O98" s="3">
        <v>120</v>
      </c>
      <c r="P98" s="3">
        <v>250</v>
      </c>
      <c r="Q98" s="3">
        <v>250</v>
      </c>
      <c r="R98" s="3">
        <v>250</v>
      </c>
    </row>
    <row r="99" spans="1:18" ht="11.25" customHeight="1" outlineLevel="1">
      <c r="A99" s="90"/>
      <c r="B99" s="176">
        <v>637004</v>
      </c>
      <c r="C99" s="173" t="s">
        <v>349</v>
      </c>
      <c r="D99" s="78"/>
      <c r="E99" s="93"/>
      <c r="F99" s="103"/>
      <c r="G99" s="5"/>
      <c r="H99" s="162"/>
      <c r="I99" s="3"/>
      <c r="K99" s="100"/>
      <c r="L99" s="521">
        <v>367.39</v>
      </c>
      <c r="M99" s="521">
        <v>250</v>
      </c>
      <c r="N99" s="170">
        <v>0</v>
      </c>
      <c r="O99" s="3">
        <v>112</v>
      </c>
      <c r="P99" s="170">
        <v>120</v>
      </c>
      <c r="Q99" s="170">
        <v>120</v>
      </c>
      <c r="R99" s="170">
        <v>120</v>
      </c>
    </row>
    <row r="100" spans="1:18" ht="12" customHeight="1" hidden="1" outlineLevel="2">
      <c r="A100" s="90"/>
      <c r="B100" s="91" t="s">
        <v>13</v>
      </c>
      <c r="C100" s="69" t="s">
        <v>93</v>
      </c>
      <c r="D100" s="78">
        <v>140</v>
      </c>
      <c r="E100" s="93"/>
      <c r="F100" s="103">
        <f aca="true" t="shared" si="8" ref="F100:F109">+D100</f>
        <v>140</v>
      </c>
      <c r="G100" s="5">
        <v>108</v>
      </c>
      <c r="H100" s="162">
        <f aca="true" t="shared" si="9" ref="H100:H109">+G100/D100</f>
        <v>0.7714285714285715</v>
      </c>
      <c r="I100" s="3">
        <v>140</v>
      </c>
      <c r="K100" s="100"/>
      <c r="L100" s="521"/>
      <c r="M100" s="521"/>
      <c r="N100" s="170"/>
      <c r="O100" s="3"/>
      <c r="P100" s="170"/>
      <c r="Q100" s="170"/>
      <c r="R100" s="170"/>
    </row>
    <row r="101" spans="1:18" ht="12" customHeight="1" hidden="1" outlineLevel="2">
      <c r="A101" s="90"/>
      <c r="B101" s="68">
        <v>637003</v>
      </c>
      <c r="C101" s="69" t="s">
        <v>94</v>
      </c>
      <c r="D101" s="78">
        <v>200</v>
      </c>
      <c r="E101" s="93"/>
      <c r="F101" s="103">
        <f t="shared" si="8"/>
        <v>200</v>
      </c>
      <c r="G101" s="5">
        <v>103</v>
      </c>
      <c r="H101" s="162">
        <f t="shared" si="9"/>
        <v>0.515</v>
      </c>
      <c r="I101" s="3">
        <v>200</v>
      </c>
      <c r="K101" s="100"/>
      <c r="L101" s="521"/>
      <c r="M101" s="521"/>
      <c r="N101" s="170"/>
      <c r="O101" s="3"/>
      <c r="P101" s="170"/>
      <c r="Q101" s="170"/>
      <c r="R101" s="170"/>
    </row>
    <row r="102" spans="1:18" ht="12" customHeight="1" hidden="1" outlineLevel="2">
      <c r="A102" s="90"/>
      <c r="B102" s="68">
        <v>637004</v>
      </c>
      <c r="C102" s="69" t="s">
        <v>95</v>
      </c>
      <c r="D102" s="78">
        <v>35</v>
      </c>
      <c r="E102" s="93"/>
      <c r="F102" s="103">
        <f t="shared" si="8"/>
        <v>35</v>
      </c>
      <c r="G102" s="5">
        <v>22</v>
      </c>
      <c r="H102" s="162">
        <f t="shared" si="9"/>
        <v>0.6285714285714286</v>
      </c>
      <c r="I102" s="3">
        <v>35</v>
      </c>
      <c r="K102" s="100"/>
      <c r="L102" s="521"/>
      <c r="M102" s="521"/>
      <c r="N102" s="170"/>
      <c r="O102" s="3"/>
      <c r="P102" s="170"/>
      <c r="Q102" s="170"/>
      <c r="R102" s="170"/>
    </row>
    <row r="103" spans="1:18" ht="12" customHeight="1" hidden="1" outlineLevel="2">
      <c r="A103" s="90"/>
      <c r="B103" s="68">
        <v>637005</v>
      </c>
      <c r="C103" s="69" t="s">
        <v>96</v>
      </c>
      <c r="D103" s="92">
        <f>26+5</f>
        <v>31</v>
      </c>
      <c r="E103" s="93"/>
      <c r="F103" s="103">
        <f t="shared" si="8"/>
        <v>31</v>
      </c>
      <c r="G103" s="5">
        <v>11</v>
      </c>
      <c r="H103" s="162">
        <f t="shared" si="9"/>
        <v>0.3548387096774194</v>
      </c>
      <c r="I103" s="5">
        <v>15</v>
      </c>
      <c r="K103" s="100"/>
      <c r="L103" s="521"/>
      <c r="M103" s="521"/>
      <c r="N103" s="171"/>
      <c r="O103" s="5"/>
      <c r="P103" s="171"/>
      <c r="Q103" s="171"/>
      <c r="R103" s="170"/>
    </row>
    <row r="104" spans="1:18" ht="12" customHeight="1" hidden="1" outlineLevel="2">
      <c r="A104" s="90"/>
      <c r="B104" s="68">
        <v>637012</v>
      </c>
      <c r="C104" s="69" t="s">
        <v>97</v>
      </c>
      <c r="D104" s="78">
        <v>20</v>
      </c>
      <c r="E104" s="93"/>
      <c r="F104" s="103">
        <f t="shared" si="8"/>
        <v>20</v>
      </c>
      <c r="G104" s="5">
        <v>0</v>
      </c>
      <c r="H104" s="162">
        <f t="shared" si="9"/>
        <v>0</v>
      </c>
      <c r="I104" s="3">
        <v>45</v>
      </c>
      <c r="K104" s="100"/>
      <c r="L104" s="521"/>
      <c r="M104" s="521"/>
      <c r="N104" s="170"/>
      <c r="O104" s="3"/>
      <c r="P104" s="170"/>
      <c r="Q104" s="170"/>
      <c r="R104" s="170"/>
    </row>
    <row r="105" spans="1:18" ht="12" customHeight="1" hidden="1" outlineLevel="2">
      <c r="A105" s="90"/>
      <c r="B105" s="68">
        <v>637014</v>
      </c>
      <c r="C105" s="69" t="s">
        <v>98</v>
      </c>
      <c r="D105" s="92">
        <v>120</v>
      </c>
      <c r="E105" s="93"/>
      <c r="F105" s="103">
        <f t="shared" si="8"/>
        <v>120</v>
      </c>
      <c r="G105" s="5">
        <v>124</v>
      </c>
      <c r="H105" s="162">
        <f t="shared" si="9"/>
        <v>1.0333333333333334</v>
      </c>
      <c r="I105" s="5">
        <v>170</v>
      </c>
      <c r="K105" s="100"/>
      <c r="L105" s="521"/>
      <c r="M105" s="521"/>
      <c r="N105" s="171"/>
      <c r="O105" s="5"/>
      <c r="P105" s="171"/>
      <c r="Q105" s="171"/>
      <c r="R105" s="170"/>
    </row>
    <row r="106" spans="1:18" ht="12" customHeight="1" hidden="1" outlineLevel="2">
      <c r="A106" s="90"/>
      <c r="B106" s="68">
        <v>637015</v>
      </c>
      <c r="C106" s="69" t="s">
        <v>99</v>
      </c>
      <c r="D106" s="78">
        <v>100</v>
      </c>
      <c r="E106" s="93"/>
      <c r="F106" s="103">
        <f t="shared" si="8"/>
        <v>100</v>
      </c>
      <c r="G106" s="5">
        <v>34</v>
      </c>
      <c r="H106" s="162">
        <f t="shared" si="9"/>
        <v>0.34</v>
      </c>
      <c r="I106" s="3">
        <v>100</v>
      </c>
      <c r="K106" s="100"/>
      <c r="L106" s="521"/>
      <c r="M106" s="521"/>
      <c r="N106" s="170"/>
      <c r="O106" s="3"/>
      <c r="P106" s="170"/>
      <c r="Q106" s="170"/>
      <c r="R106" s="170"/>
    </row>
    <row r="107" spans="1:18" ht="12" customHeight="1" hidden="1" outlineLevel="2">
      <c r="A107" s="90"/>
      <c r="B107" s="68">
        <v>637016</v>
      </c>
      <c r="C107" s="69" t="s">
        <v>100</v>
      </c>
      <c r="D107" s="78">
        <v>65</v>
      </c>
      <c r="E107" s="93"/>
      <c r="F107" s="103">
        <f t="shared" si="8"/>
        <v>65</v>
      </c>
      <c r="G107" s="5">
        <v>38</v>
      </c>
      <c r="H107" s="162">
        <f t="shared" si="9"/>
        <v>0.5846153846153846</v>
      </c>
      <c r="I107" s="3">
        <v>65</v>
      </c>
      <c r="K107" s="100"/>
      <c r="L107" s="521"/>
      <c r="M107" s="521"/>
      <c r="N107" s="170"/>
      <c r="O107" s="3"/>
      <c r="P107" s="170"/>
      <c r="Q107" s="170"/>
      <c r="R107" s="170"/>
    </row>
    <row r="108" spans="1:18" ht="12" customHeight="1" hidden="1" outlineLevel="2">
      <c r="A108" s="90"/>
      <c r="B108" s="68">
        <v>637026</v>
      </c>
      <c r="C108" s="69" t="s">
        <v>101</v>
      </c>
      <c r="D108" s="78">
        <v>20</v>
      </c>
      <c r="E108" s="93"/>
      <c r="F108" s="103">
        <f t="shared" si="8"/>
        <v>20</v>
      </c>
      <c r="G108" s="5">
        <v>20</v>
      </c>
      <c r="H108" s="162">
        <f t="shared" si="9"/>
        <v>1</v>
      </c>
      <c r="I108" s="3">
        <v>25</v>
      </c>
      <c r="K108" s="100"/>
      <c r="L108" s="521"/>
      <c r="M108" s="521"/>
      <c r="N108" s="170"/>
      <c r="O108" s="3"/>
      <c r="P108" s="170"/>
      <c r="Q108" s="170"/>
      <c r="R108" s="170"/>
    </row>
    <row r="109" spans="1:18" ht="12" customHeight="1" hidden="1" outlineLevel="2">
      <c r="A109" s="90"/>
      <c r="B109" s="68">
        <v>637027</v>
      </c>
      <c r="C109" s="69" t="s">
        <v>102</v>
      </c>
      <c r="D109" s="78">
        <v>100</v>
      </c>
      <c r="E109" s="93"/>
      <c r="F109" s="103">
        <f t="shared" si="8"/>
        <v>100</v>
      </c>
      <c r="G109" s="5">
        <v>84</v>
      </c>
      <c r="H109" s="162">
        <f t="shared" si="9"/>
        <v>0.84</v>
      </c>
      <c r="I109" s="3">
        <v>130</v>
      </c>
      <c r="K109" s="100"/>
      <c r="L109" s="521"/>
      <c r="M109" s="521"/>
      <c r="N109" s="170"/>
      <c r="O109" s="3"/>
      <c r="P109" s="170"/>
      <c r="Q109" s="170"/>
      <c r="R109" s="170"/>
    </row>
    <row r="110" spans="1:18" ht="12" customHeight="1" outlineLevel="2">
      <c r="A110" s="90"/>
      <c r="B110" s="68">
        <v>637005</v>
      </c>
      <c r="C110" s="69" t="s">
        <v>351</v>
      </c>
      <c r="D110" s="105"/>
      <c r="E110" s="93"/>
      <c r="F110" s="105"/>
      <c r="G110" s="93"/>
      <c r="H110" s="123"/>
      <c r="I110" s="3"/>
      <c r="K110" s="100"/>
      <c r="L110" s="521">
        <v>0</v>
      </c>
      <c r="M110" s="521">
        <v>500</v>
      </c>
      <c r="N110" s="170">
        <v>0</v>
      </c>
      <c r="O110" s="3"/>
      <c r="P110" s="170">
        <v>0</v>
      </c>
      <c r="Q110" s="170">
        <v>0</v>
      </c>
      <c r="R110" s="170">
        <v>0</v>
      </c>
    </row>
    <row r="111" spans="1:18" ht="12" customHeight="1" outlineLevel="2">
      <c r="A111" s="90"/>
      <c r="B111" s="68">
        <v>637005</v>
      </c>
      <c r="C111" s="69" t="s">
        <v>352</v>
      </c>
      <c r="D111" s="105"/>
      <c r="E111" s="93"/>
      <c r="F111" s="105"/>
      <c r="G111" s="93"/>
      <c r="H111" s="123"/>
      <c r="I111" s="3"/>
      <c r="K111" s="100"/>
      <c r="L111" s="521">
        <v>0</v>
      </c>
      <c r="M111" s="521">
        <v>0</v>
      </c>
      <c r="N111" s="170">
        <v>0</v>
      </c>
      <c r="O111" s="3">
        <v>300</v>
      </c>
      <c r="P111" s="170">
        <v>360</v>
      </c>
      <c r="Q111" s="170">
        <v>360</v>
      </c>
      <c r="R111" s="170">
        <v>360</v>
      </c>
    </row>
    <row r="112" spans="1:18" ht="12" customHeight="1" outlineLevel="2">
      <c r="A112" s="90"/>
      <c r="B112" s="68">
        <v>637005</v>
      </c>
      <c r="C112" s="69" t="s">
        <v>367</v>
      </c>
      <c r="D112" s="105"/>
      <c r="E112" s="93"/>
      <c r="F112" s="105"/>
      <c r="G112" s="93"/>
      <c r="H112" s="123"/>
      <c r="I112" s="3"/>
      <c r="K112" s="100"/>
      <c r="L112" s="521">
        <v>0</v>
      </c>
      <c r="M112" s="521">
        <v>0</v>
      </c>
      <c r="N112" s="170">
        <v>0</v>
      </c>
      <c r="O112" s="3">
        <v>138</v>
      </c>
      <c r="P112" s="170">
        <v>0</v>
      </c>
      <c r="Q112" s="170">
        <v>0</v>
      </c>
      <c r="R112" s="170">
        <v>0</v>
      </c>
    </row>
    <row r="113" spans="1:18" ht="12" customHeight="1" outlineLevel="2">
      <c r="A113" s="396"/>
      <c r="B113" s="68">
        <v>637005</v>
      </c>
      <c r="C113" s="69" t="s">
        <v>174</v>
      </c>
      <c r="D113" s="105"/>
      <c r="E113" s="93"/>
      <c r="F113" s="105"/>
      <c r="G113" s="93"/>
      <c r="H113" s="123"/>
      <c r="I113" s="3"/>
      <c r="K113" s="100"/>
      <c r="L113" s="521">
        <v>643.46</v>
      </c>
      <c r="M113" s="521">
        <v>643.48</v>
      </c>
      <c r="N113" s="170">
        <v>650</v>
      </c>
      <c r="O113" s="3">
        <v>650</v>
      </c>
      <c r="P113" s="170">
        <v>650</v>
      </c>
      <c r="Q113" s="170">
        <v>650</v>
      </c>
      <c r="R113" s="170">
        <v>650</v>
      </c>
    </row>
    <row r="114" spans="1:18" ht="12" customHeight="1" outlineLevel="2">
      <c r="A114" s="396"/>
      <c r="B114" s="68">
        <v>637006</v>
      </c>
      <c r="C114" s="69" t="s">
        <v>401</v>
      </c>
      <c r="D114" s="105"/>
      <c r="E114" s="93"/>
      <c r="F114" s="105"/>
      <c r="G114" s="93"/>
      <c r="H114" s="123"/>
      <c r="I114" s="3"/>
      <c r="K114" s="100"/>
      <c r="L114" s="521">
        <v>0</v>
      </c>
      <c r="M114" s="521">
        <v>87.3</v>
      </c>
      <c r="N114" s="170">
        <v>0</v>
      </c>
      <c r="O114" s="3">
        <v>0</v>
      </c>
      <c r="P114" s="170">
        <v>0</v>
      </c>
      <c r="Q114" s="170">
        <v>0</v>
      </c>
      <c r="R114" s="170">
        <v>0</v>
      </c>
    </row>
    <row r="115" spans="1:18" ht="12" customHeight="1" outlineLevel="2">
      <c r="A115" s="396"/>
      <c r="B115" s="68">
        <v>637011</v>
      </c>
      <c r="C115" s="69" t="s">
        <v>315</v>
      </c>
      <c r="D115" s="105"/>
      <c r="E115" s="93"/>
      <c r="F115" s="105"/>
      <c r="G115" s="93"/>
      <c r="H115" s="123"/>
      <c r="I115" s="3"/>
      <c r="K115" s="100"/>
      <c r="L115" s="521">
        <v>32</v>
      </c>
      <c r="M115" s="521">
        <v>0</v>
      </c>
      <c r="N115" s="170">
        <v>0</v>
      </c>
      <c r="O115" s="3"/>
      <c r="P115" s="170">
        <v>0</v>
      </c>
      <c r="Q115" s="170">
        <v>0</v>
      </c>
      <c r="R115" s="170">
        <v>0</v>
      </c>
    </row>
    <row r="116" spans="1:18" ht="12" customHeight="1" outlineLevel="2">
      <c r="A116" s="396"/>
      <c r="B116" s="68">
        <v>637012</v>
      </c>
      <c r="C116" s="69" t="s">
        <v>231</v>
      </c>
      <c r="D116" s="105"/>
      <c r="E116" s="93"/>
      <c r="F116" s="105"/>
      <c r="G116" s="93"/>
      <c r="H116" s="123"/>
      <c r="I116" s="3"/>
      <c r="K116" s="100"/>
      <c r="L116" s="521">
        <v>95</v>
      </c>
      <c r="M116" s="521">
        <v>16.5</v>
      </c>
      <c r="N116" s="170">
        <v>100</v>
      </c>
      <c r="O116" s="3">
        <v>128</v>
      </c>
      <c r="P116" s="170">
        <v>100</v>
      </c>
      <c r="Q116" s="170">
        <v>100</v>
      </c>
      <c r="R116" s="170">
        <v>100</v>
      </c>
    </row>
    <row r="117" spans="1:18" ht="12" customHeight="1" outlineLevel="2">
      <c r="A117" s="90"/>
      <c r="B117" s="68">
        <v>637012</v>
      </c>
      <c r="C117" s="69" t="s">
        <v>198</v>
      </c>
      <c r="D117" s="105"/>
      <c r="E117" s="93"/>
      <c r="F117" s="105"/>
      <c r="G117" s="93"/>
      <c r="H117" s="123"/>
      <c r="I117" s="3"/>
      <c r="K117" s="100"/>
      <c r="L117" s="521">
        <v>796.54</v>
      </c>
      <c r="M117" s="521">
        <v>780.13</v>
      </c>
      <c r="N117" s="170">
        <v>800</v>
      </c>
      <c r="O117" s="3">
        <v>1000</v>
      </c>
      <c r="P117" s="170">
        <v>800</v>
      </c>
      <c r="Q117" s="170">
        <v>800</v>
      </c>
      <c r="R117" s="170">
        <v>800</v>
      </c>
    </row>
    <row r="118" spans="1:18" ht="12" customHeight="1" outlineLevel="2">
      <c r="A118" s="90"/>
      <c r="B118" s="68">
        <v>637012</v>
      </c>
      <c r="C118" s="69" t="s">
        <v>267</v>
      </c>
      <c r="D118" s="105"/>
      <c r="E118" s="93"/>
      <c r="F118" s="105"/>
      <c r="G118" s="93"/>
      <c r="H118" s="123"/>
      <c r="I118" s="3"/>
      <c r="K118" s="100"/>
      <c r="L118" s="521">
        <v>56.78</v>
      </c>
      <c r="M118" s="521">
        <v>56.78</v>
      </c>
      <c r="N118" s="170">
        <v>56</v>
      </c>
      <c r="O118" s="3">
        <v>56</v>
      </c>
      <c r="P118" s="170">
        <v>56</v>
      </c>
      <c r="Q118" s="170">
        <v>56</v>
      </c>
      <c r="R118" s="170">
        <v>55.68</v>
      </c>
    </row>
    <row r="119" spans="1:18" ht="12" customHeight="1" outlineLevel="2">
      <c r="A119" s="90"/>
      <c r="B119" s="68">
        <v>637012</v>
      </c>
      <c r="C119" s="69" t="s">
        <v>204</v>
      </c>
      <c r="D119" s="105"/>
      <c r="E119" s="93"/>
      <c r="F119" s="105"/>
      <c r="G119" s="93"/>
      <c r="H119" s="123"/>
      <c r="I119" s="3"/>
      <c r="K119" s="100"/>
      <c r="L119" s="521">
        <v>0</v>
      </c>
      <c r="M119" s="521">
        <v>0</v>
      </c>
      <c r="N119" s="170">
        <v>0</v>
      </c>
      <c r="O119" s="3">
        <v>0</v>
      </c>
      <c r="P119" s="170">
        <v>0</v>
      </c>
      <c r="Q119" s="170">
        <v>0</v>
      </c>
      <c r="R119" s="170">
        <v>0</v>
      </c>
    </row>
    <row r="120" spans="1:18" ht="12" customHeight="1" outlineLevel="2">
      <c r="A120" s="90"/>
      <c r="B120" s="68">
        <v>637014</v>
      </c>
      <c r="C120" s="69" t="s">
        <v>98</v>
      </c>
      <c r="D120" s="105"/>
      <c r="E120" s="93"/>
      <c r="F120" s="105"/>
      <c r="G120" s="93"/>
      <c r="H120" s="123"/>
      <c r="I120" s="3"/>
      <c r="K120" s="100"/>
      <c r="L120" s="495">
        <v>565.82</v>
      </c>
      <c r="M120" s="495">
        <v>307.27</v>
      </c>
      <c r="N120" s="3">
        <v>490</v>
      </c>
      <c r="O120" s="3">
        <v>950</v>
      </c>
      <c r="P120" s="3">
        <v>500</v>
      </c>
      <c r="Q120" s="3">
        <v>500</v>
      </c>
      <c r="R120" s="3">
        <v>500</v>
      </c>
    </row>
    <row r="121" spans="1:18" ht="12" customHeight="1" outlineLevel="2">
      <c r="A121" s="90"/>
      <c r="B121" s="68">
        <v>637014</v>
      </c>
      <c r="C121" s="69" t="s">
        <v>241</v>
      </c>
      <c r="D121" s="105"/>
      <c r="E121" s="93"/>
      <c r="F121" s="105"/>
      <c r="G121" s="93"/>
      <c r="H121" s="123"/>
      <c r="I121" s="3"/>
      <c r="K121" s="100"/>
      <c r="L121" s="495">
        <v>840.56</v>
      </c>
      <c r="M121" s="495">
        <v>515.6</v>
      </c>
      <c r="N121" s="3">
        <v>1000</v>
      </c>
      <c r="O121" s="3">
        <v>1000</v>
      </c>
      <c r="P121" s="3">
        <v>1000</v>
      </c>
      <c r="Q121" s="3">
        <v>1000</v>
      </c>
      <c r="R121" s="3">
        <v>1000</v>
      </c>
    </row>
    <row r="122" spans="1:18" ht="12" customHeight="1" outlineLevel="2">
      <c r="A122" s="90"/>
      <c r="B122" s="68">
        <v>637015</v>
      </c>
      <c r="C122" s="69" t="s">
        <v>175</v>
      </c>
      <c r="D122" s="105"/>
      <c r="E122" s="93"/>
      <c r="F122" s="105"/>
      <c r="G122" s="93"/>
      <c r="H122" s="123"/>
      <c r="I122" s="3"/>
      <c r="K122" s="100"/>
      <c r="L122" s="521">
        <v>505.84</v>
      </c>
      <c r="M122" s="521">
        <v>589.24</v>
      </c>
      <c r="N122" s="170">
        <v>506</v>
      </c>
      <c r="O122" s="624">
        <v>916</v>
      </c>
      <c r="P122" s="170">
        <v>1810</v>
      </c>
      <c r="Q122" s="170">
        <v>1810</v>
      </c>
      <c r="R122" s="170">
        <v>1810</v>
      </c>
    </row>
    <row r="123" spans="1:18" ht="12" customHeight="1" outlineLevel="2">
      <c r="A123" s="90"/>
      <c r="B123" s="68">
        <v>637016</v>
      </c>
      <c r="C123" s="69" t="s">
        <v>176</v>
      </c>
      <c r="D123" s="105"/>
      <c r="E123" s="93"/>
      <c r="F123" s="105"/>
      <c r="G123" s="93"/>
      <c r="H123" s="123"/>
      <c r="I123" s="3"/>
      <c r="K123" s="100"/>
      <c r="L123" s="521">
        <v>175.96</v>
      </c>
      <c r="M123" s="521">
        <v>171.43</v>
      </c>
      <c r="N123" s="170">
        <v>200</v>
      </c>
      <c r="O123" s="3">
        <v>430</v>
      </c>
      <c r="P123" s="170">
        <v>0</v>
      </c>
      <c r="Q123" s="170">
        <v>0</v>
      </c>
      <c r="R123" s="170">
        <v>0</v>
      </c>
    </row>
    <row r="124" spans="1:18" ht="12" customHeight="1" outlineLevel="2">
      <c r="A124" s="90"/>
      <c r="B124" s="68">
        <v>637018</v>
      </c>
      <c r="C124" s="69" t="s">
        <v>316</v>
      </c>
      <c r="D124" s="105"/>
      <c r="E124" s="93"/>
      <c r="F124" s="105"/>
      <c r="G124" s="93"/>
      <c r="H124" s="123"/>
      <c r="I124" s="3"/>
      <c r="K124" s="100"/>
      <c r="L124" s="521">
        <v>0</v>
      </c>
      <c r="M124" s="521">
        <v>0</v>
      </c>
      <c r="N124" s="170">
        <v>0</v>
      </c>
      <c r="O124" s="3"/>
      <c r="P124" s="170">
        <v>0</v>
      </c>
      <c r="Q124" s="170"/>
      <c r="R124" s="170">
        <v>0</v>
      </c>
    </row>
    <row r="125" spans="1:18" ht="12" customHeight="1" outlineLevel="2">
      <c r="A125" s="90"/>
      <c r="B125" s="68">
        <v>637019</v>
      </c>
      <c r="C125" s="69" t="s">
        <v>299</v>
      </c>
      <c r="D125" s="105"/>
      <c r="E125" s="93"/>
      <c r="F125" s="105"/>
      <c r="G125" s="93"/>
      <c r="H125" s="123"/>
      <c r="I125" s="3"/>
      <c r="K125" s="100"/>
      <c r="L125" s="521">
        <v>278.61</v>
      </c>
      <c r="M125" s="521">
        <v>0</v>
      </c>
      <c r="N125" s="170">
        <v>0</v>
      </c>
      <c r="O125" s="3">
        <v>0</v>
      </c>
      <c r="P125" s="170">
        <v>0</v>
      </c>
      <c r="Q125" s="170">
        <v>0</v>
      </c>
      <c r="R125" s="170">
        <v>0</v>
      </c>
    </row>
    <row r="126" spans="1:18" ht="12" customHeight="1" outlineLevel="2">
      <c r="A126" s="90"/>
      <c r="B126" s="68">
        <v>637023</v>
      </c>
      <c r="C126" s="69" t="s">
        <v>177</v>
      </c>
      <c r="D126" s="105"/>
      <c r="E126" s="93"/>
      <c r="F126" s="105"/>
      <c r="G126" s="93"/>
      <c r="H126" s="123"/>
      <c r="I126" s="3"/>
      <c r="K126" s="100"/>
      <c r="L126" s="521">
        <v>16</v>
      </c>
      <c r="M126" s="521">
        <v>0</v>
      </c>
      <c r="N126" s="170">
        <v>0</v>
      </c>
      <c r="O126" s="3">
        <v>190</v>
      </c>
      <c r="P126" s="170">
        <v>50</v>
      </c>
      <c r="Q126" s="170">
        <v>50</v>
      </c>
      <c r="R126" s="170">
        <v>50</v>
      </c>
    </row>
    <row r="127" spans="1:18" ht="12" customHeight="1" outlineLevel="2">
      <c r="A127" s="90"/>
      <c r="B127" s="68">
        <v>637026</v>
      </c>
      <c r="C127" s="69" t="s">
        <v>238</v>
      </c>
      <c r="D127" s="105"/>
      <c r="E127" s="93"/>
      <c r="F127" s="105"/>
      <c r="G127" s="93"/>
      <c r="H127" s="123"/>
      <c r="I127" s="3"/>
      <c r="K127" s="100"/>
      <c r="L127" s="521">
        <v>343</v>
      </c>
      <c r="M127" s="521">
        <v>317</v>
      </c>
      <c r="N127" s="170">
        <v>900</v>
      </c>
      <c r="O127" s="624">
        <v>325</v>
      </c>
      <c r="P127" s="170">
        <v>900</v>
      </c>
      <c r="Q127" s="170">
        <v>900</v>
      </c>
      <c r="R127" s="170">
        <v>900</v>
      </c>
    </row>
    <row r="128" spans="1:18" ht="12" customHeight="1" outlineLevel="2">
      <c r="A128" s="90"/>
      <c r="B128" s="68">
        <v>637027</v>
      </c>
      <c r="C128" s="69" t="s">
        <v>178</v>
      </c>
      <c r="D128" s="105"/>
      <c r="E128" s="93"/>
      <c r="F128" s="105"/>
      <c r="G128" s="93"/>
      <c r="H128" s="123"/>
      <c r="I128" s="3"/>
      <c r="K128" s="100"/>
      <c r="L128" s="521">
        <v>187.2</v>
      </c>
      <c r="M128" s="521">
        <v>171.36</v>
      </c>
      <c r="N128" s="170">
        <v>200</v>
      </c>
      <c r="O128" s="3">
        <v>44</v>
      </c>
      <c r="P128" s="170">
        <v>200</v>
      </c>
      <c r="Q128" s="170">
        <v>200</v>
      </c>
      <c r="R128" s="170">
        <v>200</v>
      </c>
    </row>
    <row r="129" spans="1:18" ht="12" customHeight="1" outlineLevel="2">
      <c r="A129" s="90"/>
      <c r="B129" s="68">
        <v>637029</v>
      </c>
      <c r="C129" s="69" t="s">
        <v>300</v>
      </c>
      <c r="D129" s="105"/>
      <c r="E129" s="93"/>
      <c r="F129" s="105"/>
      <c r="G129" s="93"/>
      <c r="H129" s="123"/>
      <c r="I129" s="3"/>
      <c r="K129" s="100"/>
      <c r="L129" s="521">
        <v>105</v>
      </c>
      <c r="M129" s="521">
        <v>0</v>
      </c>
      <c r="N129" s="170">
        <v>0</v>
      </c>
      <c r="O129" s="170">
        <v>0</v>
      </c>
      <c r="P129" s="170">
        <v>0</v>
      </c>
      <c r="Q129" s="170">
        <v>0</v>
      </c>
      <c r="R129" s="170">
        <v>0</v>
      </c>
    </row>
    <row r="130" spans="1:18" ht="12" customHeight="1" outlineLevel="2">
      <c r="A130" s="90"/>
      <c r="B130" s="68">
        <v>637035</v>
      </c>
      <c r="C130" s="69" t="s">
        <v>301</v>
      </c>
      <c r="D130" s="105"/>
      <c r="E130" s="93"/>
      <c r="F130" s="105"/>
      <c r="G130" s="93"/>
      <c r="H130" s="123"/>
      <c r="I130" s="3"/>
      <c r="K130" s="100"/>
      <c r="L130" s="521">
        <v>0.56</v>
      </c>
      <c r="M130" s="521">
        <v>0</v>
      </c>
      <c r="N130" s="170">
        <v>0</v>
      </c>
      <c r="O130" s="170">
        <v>0</v>
      </c>
      <c r="P130" s="170">
        <v>0</v>
      </c>
      <c r="Q130" s="170">
        <v>0</v>
      </c>
      <c r="R130" s="170">
        <v>0</v>
      </c>
    </row>
    <row r="131" spans="1:18" ht="12" customHeight="1" outlineLevel="2">
      <c r="A131" s="90"/>
      <c r="B131" s="348">
        <v>640</v>
      </c>
      <c r="C131" s="548" t="s">
        <v>376</v>
      </c>
      <c r="D131" s="105"/>
      <c r="E131" s="93"/>
      <c r="F131" s="105"/>
      <c r="G131" s="93"/>
      <c r="H131" s="123"/>
      <c r="I131" s="3"/>
      <c r="K131" s="100"/>
      <c r="L131" s="520">
        <f>SUM(L132:L139)</f>
        <v>1182.02</v>
      </c>
      <c r="M131" s="520">
        <f aca="true" t="shared" si="10" ref="M131:R131">SUM(M132:M139)</f>
        <v>457.89</v>
      </c>
      <c r="N131" s="169">
        <f>SUM(N132:N139)</f>
        <v>1186</v>
      </c>
      <c r="O131" s="169">
        <f>SUM(O132:O139)</f>
        <v>2201</v>
      </c>
      <c r="P131" s="169">
        <f t="shared" si="10"/>
        <v>2082</v>
      </c>
      <c r="Q131" s="169">
        <f t="shared" si="10"/>
        <v>2082</v>
      </c>
      <c r="R131" s="169">
        <f t="shared" si="10"/>
        <v>2081.65</v>
      </c>
    </row>
    <row r="132" spans="1:18" ht="12" customHeight="1" outlineLevel="2">
      <c r="A132" s="90"/>
      <c r="B132" s="68">
        <v>641009</v>
      </c>
      <c r="C132" s="69" t="s">
        <v>302</v>
      </c>
      <c r="D132" s="105"/>
      <c r="E132" s="93"/>
      <c r="F132" s="105"/>
      <c r="G132" s="93"/>
      <c r="H132" s="123"/>
      <c r="I132" s="3"/>
      <c r="K132" s="100"/>
      <c r="L132" s="521">
        <v>94</v>
      </c>
      <c r="M132" s="521">
        <v>0</v>
      </c>
      <c r="N132" s="170">
        <v>0</v>
      </c>
      <c r="O132" s="170">
        <v>0</v>
      </c>
      <c r="P132" s="170">
        <v>0</v>
      </c>
      <c r="Q132" s="170">
        <v>0</v>
      </c>
      <c r="R132" s="170">
        <v>0</v>
      </c>
    </row>
    <row r="133" spans="1:18" ht="12" customHeight="1" outlineLevel="2">
      <c r="A133" s="90"/>
      <c r="B133" s="68">
        <v>641009</v>
      </c>
      <c r="C133" s="69" t="s">
        <v>303</v>
      </c>
      <c r="D133" s="105"/>
      <c r="E133" s="93"/>
      <c r="F133" s="105"/>
      <c r="G133" s="93"/>
      <c r="H133" s="123"/>
      <c r="I133" s="3"/>
      <c r="K133" s="100"/>
      <c r="L133" s="521">
        <v>112.47</v>
      </c>
      <c r="M133" s="521">
        <v>174</v>
      </c>
      <c r="N133" s="170">
        <v>250</v>
      </c>
      <c r="O133" s="170">
        <v>250</v>
      </c>
      <c r="P133" s="170">
        <v>250</v>
      </c>
      <c r="Q133" s="170">
        <v>250</v>
      </c>
      <c r="R133" s="170">
        <v>250</v>
      </c>
    </row>
    <row r="134" spans="1:18" ht="12" customHeight="1" outlineLevel="2">
      <c r="A134" s="90"/>
      <c r="B134" s="68">
        <v>641013</v>
      </c>
      <c r="C134" s="69" t="s">
        <v>394</v>
      </c>
      <c r="D134" s="93"/>
      <c r="E134" s="93"/>
      <c r="F134" s="93"/>
      <c r="G134" s="93"/>
      <c r="H134" s="123"/>
      <c r="I134" s="5"/>
      <c r="J134" s="392"/>
      <c r="K134" s="392"/>
      <c r="L134" s="5">
        <v>591.28</v>
      </c>
      <c r="M134" s="5">
        <v>0</v>
      </c>
      <c r="N134" s="5">
        <v>650</v>
      </c>
      <c r="O134" s="5">
        <v>650</v>
      </c>
      <c r="P134" s="5">
        <v>650</v>
      </c>
      <c r="Q134" s="5">
        <v>650</v>
      </c>
      <c r="R134" s="3">
        <v>650</v>
      </c>
    </row>
    <row r="135" spans="1:19" ht="12" customHeight="1" outlineLevel="2">
      <c r="A135" s="90"/>
      <c r="B135" s="68">
        <v>642002</v>
      </c>
      <c r="C135" s="69" t="s">
        <v>304</v>
      </c>
      <c r="D135" s="105"/>
      <c r="E135" s="93"/>
      <c r="F135" s="105"/>
      <c r="G135" s="93"/>
      <c r="H135" s="123"/>
      <c r="I135" s="3"/>
      <c r="K135" s="100"/>
      <c r="L135" s="521">
        <v>121.4</v>
      </c>
      <c r="M135" s="521">
        <v>60</v>
      </c>
      <c r="N135" s="170">
        <v>62</v>
      </c>
      <c r="O135" s="3">
        <v>181</v>
      </c>
      <c r="P135" s="170">
        <v>62</v>
      </c>
      <c r="Q135" s="170">
        <v>62</v>
      </c>
      <c r="R135" s="170">
        <v>62</v>
      </c>
      <c r="S135" s="601"/>
    </row>
    <row r="136" spans="1:18" ht="12" customHeight="1" outlineLevel="2">
      <c r="A136" s="90"/>
      <c r="B136" s="68">
        <v>642002</v>
      </c>
      <c r="C136" s="69" t="s">
        <v>179</v>
      </c>
      <c r="D136" s="105"/>
      <c r="E136" s="93"/>
      <c r="F136" s="105"/>
      <c r="G136" s="93"/>
      <c r="H136" s="123"/>
      <c r="I136" s="3"/>
      <c r="K136" s="100"/>
      <c r="L136" s="521">
        <v>98.24</v>
      </c>
      <c r="M136" s="521">
        <v>99.27</v>
      </c>
      <c r="N136" s="170">
        <v>99</v>
      </c>
      <c r="O136" s="3">
        <v>101</v>
      </c>
      <c r="P136" s="170">
        <v>101</v>
      </c>
      <c r="Q136" s="170">
        <v>101</v>
      </c>
      <c r="R136" s="170">
        <v>100.65</v>
      </c>
    </row>
    <row r="137" spans="1:18" ht="12" customHeight="1" outlineLevel="2">
      <c r="A137" s="90"/>
      <c r="B137" s="68">
        <v>642002</v>
      </c>
      <c r="C137" s="69" t="s">
        <v>275</v>
      </c>
      <c r="D137" s="105"/>
      <c r="E137" s="93"/>
      <c r="F137" s="105"/>
      <c r="G137" s="93"/>
      <c r="H137" s="123"/>
      <c r="I137" s="3"/>
      <c r="K137" s="100"/>
      <c r="L137" s="521">
        <v>124.63</v>
      </c>
      <c r="M137" s="521">
        <v>124.62</v>
      </c>
      <c r="N137" s="170">
        <v>125</v>
      </c>
      <c r="O137" s="3">
        <v>125</v>
      </c>
      <c r="P137" s="170">
        <v>125</v>
      </c>
      <c r="Q137" s="170">
        <v>125</v>
      </c>
      <c r="R137" s="170">
        <v>125</v>
      </c>
    </row>
    <row r="138" spans="1:18" ht="12" customHeight="1" outlineLevel="2">
      <c r="A138" s="90"/>
      <c r="B138" s="68">
        <v>642002</v>
      </c>
      <c r="C138" s="69" t="s">
        <v>421</v>
      </c>
      <c r="D138" s="105"/>
      <c r="E138" s="93"/>
      <c r="F138" s="105"/>
      <c r="G138" s="93"/>
      <c r="H138" s="123"/>
      <c r="I138" s="3"/>
      <c r="K138" s="100"/>
      <c r="L138" s="521">
        <v>0</v>
      </c>
      <c r="M138" s="521">
        <v>0</v>
      </c>
      <c r="N138" s="170">
        <v>0</v>
      </c>
      <c r="O138" s="3">
        <v>894</v>
      </c>
      <c r="P138" s="170">
        <v>894</v>
      </c>
      <c r="Q138" s="170">
        <v>894</v>
      </c>
      <c r="R138" s="170">
        <v>894</v>
      </c>
    </row>
    <row r="139" spans="1:18" ht="12" customHeight="1" outlineLevel="2">
      <c r="A139" s="90"/>
      <c r="B139" s="68">
        <v>642014</v>
      </c>
      <c r="C139" s="69" t="s">
        <v>347</v>
      </c>
      <c r="D139" s="105"/>
      <c r="E139" s="93"/>
      <c r="F139" s="105"/>
      <c r="G139" s="93"/>
      <c r="H139" s="123"/>
      <c r="I139" s="3"/>
      <c r="K139" s="100"/>
      <c r="L139" s="521">
        <v>40</v>
      </c>
      <c r="M139" s="521">
        <v>0</v>
      </c>
      <c r="N139" s="170">
        <v>0</v>
      </c>
      <c r="O139" s="3">
        <v>0</v>
      </c>
      <c r="P139" s="170">
        <v>0</v>
      </c>
      <c r="Q139" s="170">
        <v>0</v>
      </c>
      <c r="R139" s="170">
        <v>0</v>
      </c>
    </row>
    <row r="140" spans="1:18" ht="12" customHeight="1">
      <c r="A140" s="321" t="s">
        <v>354</v>
      </c>
      <c r="B140" s="322"/>
      <c r="C140" s="323"/>
      <c r="D140" s="324">
        <f>SUM(D142:D143)</f>
        <v>68</v>
      </c>
      <c r="E140" s="325">
        <f>SUM(E142:E143)</f>
        <v>0</v>
      </c>
      <c r="F140" s="326">
        <f>+D140</f>
        <v>68</v>
      </c>
      <c r="G140" s="327">
        <f>SUM(G142:G143)</f>
        <v>45</v>
      </c>
      <c r="H140" s="328">
        <f>+G140/D140</f>
        <v>0.6617647058823529</v>
      </c>
      <c r="I140" s="327" t="e">
        <f>+I141+#REF!</f>
        <v>#REF!</v>
      </c>
      <c r="J140" s="330"/>
      <c r="K140" s="331"/>
      <c r="L140" s="546">
        <v>898.31</v>
      </c>
      <c r="M140" s="546">
        <f>SUM(M141)</f>
        <v>2390.39</v>
      </c>
      <c r="N140" s="547">
        <v>0</v>
      </c>
      <c r="O140" s="613">
        <f>SUM(O141)</f>
        <v>754</v>
      </c>
      <c r="P140" s="547">
        <v>0</v>
      </c>
      <c r="Q140" s="547">
        <f>SUM(Q141)</f>
        <v>0</v>
      </c>
      <c r="R140" s="547">
        <f>SUM(R141)</f>
        <v>0</v>
      </c>
    </row>
    <row r="141" spans="1:18" ht="12" customHeight="1">
      <c r="A141" s="117"/>
      <c r="B141" s="96"/>
      <c r="C141" s="69"/>
      <c r="D141" s="78"/>
      <c r="E141" s="105"/>
      <c r="F141" s="78"/>
      <c r="G141" s="3"/>
      <c r="H141" s="93"/>
      <c r="I141" s="3">
        <f>SUM(I142:I143)</f>
        <v>68</v>
      </c>
      <c r="K141" s="100"/>
      <c r="L141" s="495"/>
      <c r="M141" s="495">
        <v>2390.39</v>
      </c>
      <c r="N141" s="3"/>
      <c r="O141" s="3">
        <v>754</v>
      </c>
      <c r="P141" s="3">
        <v>640</v>
      </c>
      <c r="Q141" s="3">
        <v>0</v>
      </c>
      <c r="R141" s="3">
        <v>0</v>
      </c>
    </row>
    <row r="142" spans="1:18" ht="12" customHeight="1" hidden="1" outlineLevel="1">
      <c r="A142" s="90"/>
      <c r="B142" s="91">
        <v>611</v>
      </c>
      <c r="C142" s="69" t="s">
        <v>63</v>
      </c>
      <c r="D142" s="78">
        <v>58</v>
      </c>
      <c r="E142" s="93"/>
      <c r="F142" s="78">
        <f>+D142</f>
        <v>58</v>
      </c>
      <c r="G142" s="5">
        <v>44</v>
      </c>
      <c r="H142" s="123">
        <f>+G142/D142</f>
        <v>0.7586206896551724</v>
      </c>
      <c r="I142" s="3">
        <f>+F142</f>
        <v>58</v>
      </c>
      <c r="K142" s="100"/>
      <c r="L142" s="521"/>
      <c r="M142" s="521"/>
      <c r="N142" s="170"/>
      <c r="O142" s="3"/>
      <c r="P142" s="170"/>
      <c r="Q142" s="170"/>
      <c r="R142" s="170"/>
    </row>
    <row r="143" spans="1:18" ht="12" customHeight="1" hidden="1" outlineLevel="1">
      <c r="A143" s="90"/>
      <c r="B143" s="91">
        <v>614</v>
      </c>
      <c r="C143" s="69" t="s">
        <v>27</v>
      </c>
      <c r="D143" s="78">
        <v>10</v>
      </c>
      <c r="E143" s="93"/>
      <c r="F143" s="78">
        <f>+D143</f>
        <v>10</v>
      </c>
      <c r="G143" s="5">
        <v>1</v>
      </c>
      <c r="H143" s="123">
        <f>+G143/D143</f>
        <v>0.1</v>
      </c>
      <c r="I143" s="3">
        <f>+F143</f>
        <v>10</v>
      </c>
      <c r="K143" s="100"/>
      <c r="L143" s="521"/>
      <c r="M143" s="521"/>
      <c r="N143" s="170"/>
      <c r="O143" s="3"/>
      <c r="P143" s="170"/>
      <c r="Q143" s="170"/>
      <c r="R143" s="170"/>
    </row>
    <row r="144" spans="1:18" ht="12" customHeight="1" collapsed="1">
      <c r="A144" s="336" t="s">
        <v>130</v>
      </c>
      <c r="B144" s="337"/>
      <c r="C144" s="338"/>
      <c r="D144" s="324">
        <f>+D146+D147</f>
        <v>1193</v>
      </c>
      <c r="E144" s="325">
        <f>+E146+E147</f>
        <v>0</v>
      </c>
      <c r="F144" s="324">
        <f>+F146+F147</f>
        <v>1193</v>
      </c>
      <c r="G144" s="324">
        <f>+G145</f>
        <v>908</v>
      </c>
      <c r="H144" s="325">
        <f>+H145</f>
        <v>1.5393827323559197</v>
      </c>
      <c r="I144" s="327">
        <f>+I145</f>
        <v>1193</v>
      </c>
      <c r="J144" s="330"/>
      <c r="K144" s="331"/>
      <c r="L144" s="526">
        <f aca="true" t="shared" si="11" ref="L144:R144">SUM(L145:L151)</f>
        <v>8361.710000000001</v>
      </c>
      <c r="M144" s="526">
        <f t="shared" si="11"/>
        <v>6510.16</v>
      </c>
      <c r="N144" s="329">
        <f t="shared" si="11"/>
        <v>6800</v>
      </c>
      <c r="O144" s="327">
        <f t="shared" si="11"/>
        <v>6500</v>
      </c>
      <c r="P144" s="329">
        <f t="shared" si="11"/>
        <v>6500</v>
      </c>
      <c r="Q144" s="329">
        <f t="shared" si="11"/>
        <v>6150</v>
      </c>
      <c r="R144" s="329">
        <f t="shared" si="11"/>
        <v>6025</v>
      </c>
    </row>
    <row r="145" spans="1:18" s="119" customFormat="1" ht="12" customHeight="1">
      <c r="A145" s="128"/>
      <c r="B145" s="91">
        <v>651002</v>
      </c>
      <c r="C145" s="69" t="s">
        <v>271</v>
      </c>
      <c r="D145" s="109"/>
      <c r="E145" s="110"/>
      <c r="F145" s="109"/>
      <c r="G145" s="109">
        <f>SUM(G146:G151)</f>
        <v>908</v>
      </c>
      <c r="H145" s="111">
        <f>SUM(H146:H151)</f>
        <v>1.5393827323559197</v>
      </c>
      <c r="I145" s="112">
        <f>SUM(I146:I151)</f>
        <v>1193</v>
      </c>
      <c r="J145" s="72"/>
      <c r="K145" s="100"/>
      <c r="L145" s="495">
        <v>1464.96</v>
      </c>
      <c r="M145" s="495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</row>
    <row r="146" spans="1:18" ht="12" customHeight="1" hidden="1" outlineLevel="1">
      <c r="A146" s="90"/>
      <c r="B146" s="68" t="s">
        <v>141</v>
      </c>
      <c r="C146" s="69" t="s">
        <v>103</v>
      </c>
      <c r="D146" s="78">
        <v>402</v>
      </c>
      <c r="E146" s="93"/>
      <c r="F146" s="78">
        <f>+D146</f>
        <v>402</v>
      </c>
      <c r="G146" s="5">
        <v>320</v>
      </c>
      <c r="H146" s="123">
        <f>+G146/D146</f>
        <v>0.7960199004975125</v>
      </c>
      <c r="I146" s="3">
        <f>+F146</f>
        <v>402</v>
      </c>
      <c r="K146" s="100"/>
      <c r="L146" s="495"/>
      <c r="M146" s="495"/>
      <c r="N146" s="3"/>
      <c r="O146" s="3"/>
      <c r="P146" s="3"/>
      <c r="Q146" s="3"/>
      <c r="R146" s="3"/>
    </row>
    <row r="147" spans="1:18" ht="12" customHeight="1" hidden="1" outlineLevel="1">
      <c r="A147" s="90"/>
      <c r="B147" s="68" t="s">
        <v>142</v>
      </c>
      <c r="C147" s="69" t="s">
        <v>103</v>
      </c>
      <c r="D147" s="78">
        <v>791</v>
      </c>
      <c r="E147" s="93"/>
      <c r="F147" s="78">
        <f>+D147</f>
        <v>791</v>
      </c>
      <c r="G147" s="5">
        <v>588</v>
      </c>
      <c r="H147" s="123">
        <f>+G147/D147</f>
        <v>0.7433628318584071</v>
      </c>
      <c r="I147" s="3">
        <f>+F147</f>
        <v>791</v>
      </c>
      <c r="K147" s="129"/>
      <c r="L147" s="495"/>
      <c r="M147" s="495"/>
      <c r="N147" s="3"/>
      <c r="O147" s="3"/>
      <c r="P147" s="3"/>
      <c r="Q147" s="3"/>
      <c r="R147" s="3"/>
    </row>
    <row r="148" spans="1:18" ht="12" customHeight="1" hidden="1" outlineLevel="1">
      <c r="A148" s="90"/>
      <c r="B148" s="68" t="s">
        <v>143</v>
      </c>
      <c r="C148" s="69" t="s">
        <v>103</v>
      </c>
      <c r="D148" s="78"/>
      <c r="E148" s="93"/>
      <c r="F148" s="78"/>
      <c r="G148" s="5"/>
      <c r="H148" s="123"/>
      <c r="I148" s="3">
        <v>0</v>
      </c>
      <c r="K148" s="100"/>
      <c r="L148" s="495"/>
      <c r="M148" s="495"/>
      <c r="N148" s="3"/>
      <c r="O148" s="3"/>
      <c r="P148" s="3"/>
      <c r="Q148" s="3"/>
      <c r="R148" s="3"/>
    </row>
    <row r="149" spans="1:19" ht="12" customHeight="1" outlineLevel="1">
      <c r="A149" s="90"/>
      <c r="B149" s="68">
        <v>651002</v>
      </c>
      <c r="C149" s="69" t="s">
        <v>200</v>
      </c>
      <c r="D149" s="78"/>
      <c r="E149" s="93"/>
      <c r="F149" s="78"/>
      <c r="G149" s="5"/>
      <c r="H149" s="123"/>
      <c r="I149" s="3"/>
      <c r="K149" s="100"/>
      <c r="L149" s="495">
        <v>747.82</v>
      </c>
      <c r="M149" s="495">
        <v>606.3</v>
      </c>
      <c r="N149" s="3">
        <v>700</v>
      </c>
      <c r="O149" s="3">
        <v>475</v>
      </c>
      <c r="P149" s="3">
        <v>475</v>
      </c>
      <c r="Q149" s="3">
        <v>450</v>
      </c>
      <c r="R149" s="3">
        <v>425</v>
      </c>
      <c r="S149" s="601"/>
    </row>
    <row r="150" spans="1:18" ht="12" customHeight="1" outlineLevel="1">
      <c r="A150" s="90"/>
      <c r="B150" s="68">
        <v>651002</v>
      </c>
      <c r="C150" s="69" t="s">
        <v>429</v>
      </c>
      <c r="D150" s="78"/>
      <c r="E150" s="93"/>
      <c r="F150" s="78"/>
      <c r="G150" s="5"/>
      <c r="H150" s="123"/>
      <c r="I150" s="3"/>
      <c r="K150" s="100"/>
      <c r="L150" s="495">
        <v>67.25</v>
      </c>
      <c r="M150" s="495">
        <v>0</v>
      </c>
      <c r="N150" s="3">
        <v>0</v>
      </c>
      <c r="O150" s="3">
        <v>125</v>
      </c>
      <c r="P150" s="3">
        <v>125</v>
      </c>
      <c r="Q150" s="3">
        <v>0</v>
      </c>
      <c r="R150" s="3">
        <v>0</v>
      </c>
    </row>
    <row r="151" spans="1:18" ht="12" customHeight="1" outlineLevel="1">
      <c r="A151" s="90"/>
      <c r="B151" s="68">
        <v>651003</v>
      </c>
      <c r="C151" s="69" t="s">
        <v>305</v>
      </c>
      <c r="D151" s="78"/>
      <c r="E151" s="93"/>
      <c r="F151" s="78"/>
      <c r="G151" s="5"/>
      <c r="H151" s="123"/>
      <c r="I151" s="3"/>
      <c r="K151" s="100"/>
      <c r="L151" s="495">
        <v>6081.68</v>
      </c>
      <c r="M151" s="495">
        <v>5903.86</v>
      </c>
      <c r="N151" s="3">
        <v>6100</v>
      </c>
      <c r="O151" s="3">
        <v>5900</v>
      </c>
      <c r="P151" s="3">
        <v>5900</v>
      </c>
      <c r="Q151" s="3">
        <v>5700</v>
      </c>
      <c r="R151" s="3">
        <v>5600</v>
      </c>
    </row>
    <row r="152" spans="1:18" ht="12" customHeight="1">
      <c r="A152" s="321" t="s">
        <v>131</v>
      </c>
      <c r="B152" s="322"/>
      <c r="C152" s="323"/>
      <c r="D152" s="324">
        <f>SUM(D153:D173)</f>
        <v>140</v>
      </c>
      <c r="E152" s="325">
        <f>SUM(E153:E176)</f>
        <v>0</v>
      </c>
      <c r="F152" s="324">
        <f>SUM(F153:F173)</f>
        <v>140</v>
      </c>
      <c r="G152" s="324" t="e">
        <f>+#REF!+#REF!+G156+G160+#REF!+G170</f>
        <v>#REF!</v>
      </c>
      <c r="H152" s="325" t="e">
        <f>+#REF!+#REF!+H156+H160+#REF!+H170</f>
        <v>#REF!</v>
      </c>
      <c r="I152" s="327" t="e">
        <f>+#REF!+#REF!+I156+I160+#REF!+I170</f>
        <v>#REF!</v>
      </c>
      <c r="J152" s="330"/>
      <c r="K152" s="331"/>
      <c r="L152" s="526">
        <f aca="true" t="shared" si="12" ref="L152:R152">SUM(L154:L180)</f>
        <v>6880.909999999999</v>
      </c>
      <c r="M152" s="526">
        <f t="shared" si="12"/>
        <v>4961.28</v>
      </c>
      <c r="N152" s="329">
        <f t="shared" si="12"/>
        <v>2000</v>
      </c>
      <c r="O152" s="327">
        <f t="shared" si="12"/>
        <v>3340</v>
      </c>
      <c r="P152" s="329">
        <f t="shared" si="12"/>
        <v>2000</v>
      </c>
      <c r="Q152" s="329">
        <f t="shared" si="12"/>
        <v>2000</v>
      </c>
      <c r="R152" s="329">
        <f t="shared" si="12"/>
        <v>2000</v>
      </c>
    </row>
    <row r="153" spans="1:18" ht="12" customHeight="1" hidden="1" outlineLevel="1">
      <c r="A153" s="90"/>
      <c r="B153" s="91" t="s">
        <v>8</v>
      </c>
      <c r="C153" s="69" t="s">
        <v>74</v>
      </c>
      <c r="D153" s="78">
        <v>20</v>
      </c>
      <c r="E153" s="93"/>
      <c r="F153" s="78">
        <f>+D153</f>
        <v>20</v>
      </c>
      <c r="G153" s="5">
        <v>20</v>
      </c>
      <c r="H153" s="123">
        <f>+G153/D153</f>
        <v>1</v>
      </c>
      <c r="I153" s="3">
        <v>25</v>
      </c>
      <c r="K153" s="100"/>
      <c r="L153" s="521"/>
      <c r="M153" s="521"/>
      <c r="N153" s="170"/>
      <c r="O153" s="170"/>
      <c r="P153" s="170"/>
      <c r="Q153" s="170"/>
      <c r="R153" s="170"/>
    </row>
    <row r="154" spans="1:18" ht="12" customHeight="1" outlineLevel="1">
      <c r="A154" s="90"/>
      <c r="B154" s="68">
        <v>633006</v>
      </c>
      <c r="C154" s="69" t="s">
        <v>378</v>
      </c>
      <c r="D154" s="78"/>
      <c r="E154" s="93"/>
      <c r="F154" s="78"/>
      <c r="G154" s="124"/>
      <c r="H154" s="123"/>
      <c r="I154" s="3"/>
      <c r="K154" s="100"/>
      <c r="L154" s="521">
        <v>60.99</v>
      </c>
      <c r="M154" s="521">
        <v>104.67</v>
      </c>
      <c r="N154" s="170">
        <v>400</v>
      </c>
      <c r="O154" s="170">
        <v>393</v>
      </c>
      <c r="P154" s="170">
        <v>400</v>
      </c>
      <c r="Q154" s="170">
        <v>400</v>
      </c>
      <c r="R154" s="170">
        <v>400</v>
      </c>
    </row>
    <row r="155" spans="1:18" ht="12" customHeight="1" outlineLevel="1">
      <c r="A155" s="90"/>
      <c r="B155" s="68">
        <v>633006</v>
      </c>
      <c r="C155" s="69" t="s">
        <v>379</v>
      </c>
      <c r="D155" s="78"/>
      <c r="E155" s="93"/>
      <c r="F155" s="78"/>
      <c r="G155" s="124"/>
      <c r="H155" s="123"/>
      <c r="I155" s="3"/>
      <c r="K155" s="100"/>
      <c r="L155" s="521">
        <v>11.08</v>
      </c>
      <c r="M155" s="521">
        <v>5.59</v>
      </c>
      <c r="N155" s="170">
        <v>200</v>
      </c>
      <c r="O155" s="170">
        <v>466</v>
      </c>
      <c r="P155" s="170">
        <v>200</v>
      </c>
      <c r="Q155" s="170">
        <v>200</v>
      </c>
      <c r="R155" s="170">
        <v>200</v>
      </c>
    </row>
    <row r="156" spans="1:18" ht="12" customHeight="1">
      <c r="A156" s="117"/>
      <c r="B156" s="68">
        <v>633007</v>
      </c>
      <c r="C156" s="93" t="s">
        <v>380</v>
      </c>
      <c r="D156" s="109"/>
      <c r="E156" s="118"/>
      <c r="F156" s="109">
        <f>+D156</f>
        <v>0</v>
      </c>
      <c r="G156" s="109">
        <f>SUM(G157:G158)</f>
        <v>27</v>
      </c>
      <c r="H156" s="111">
        <f>SUM(H157:H158)</f>
        <v>2.7</v>
      </c>
      <c r="I156" s="112">
        <f>SUM(I157:I158)</f>
        <v>40</v>
      </c>
      <c r="K156" s="100"/>
      <c r="L156" s="495">
        <v>0</v>
      </c>
      <c r="M156" s="495">
        <v>199.08</v>
      </c>
      <c r="N156" s="3">
        <v>200</v>
      </c>
      <c r="O156" s="170">
        <v>0</v>
      </c>
      <c r="P156" s="3">
        <v>200</v>
      </c>
      <c r="Q156" s="3">
        <v>200</v>
      </c>
      <c r="R156" s="3">
        <v>200</v>
      </c>
    </row>
    <row r="157" spans="1:18" ht="12" customHeight="1" hidden="1" outlineLevel="1">
      <c r="A157" s="90"/>
      <c r="B157" s="68">
        <v>633004</v>
      </c>
      <c r="C157" s="69" t="s">
        <v>104</v>
      </c>
      <c r="D157" s="78">
        <v>20</v>
      </c>
      <c r="E157" s="93"/>
      <c r="F157" s="78">
        <f>+D157</f>
        <v>20</v>
      </c>
      <c r="G157" s="5">
        <v>0</v>
      </c>
      <c r="H157" s="123">
        <f>+G157/D157</f>
        <v>0</v>
      </c>
      <c r="I157" s="3">
        <v>10</v>
      </c>
      <c r="K157" s="100"/>
      <c r="L157" s="495"/>
      <c r="M157" s="495"/>
      <c r="N157" s="3"/>
      <c r="O157" s="170"/>
      <c r="P157" s="3"/>
      <c r="Q157" s="3"/>
      <c r="R157" s="3"/>
    </row>
    <row r="158" spans="1:18" ht="12" customHeight="1" hidden="1" outlineLevel="1">
      <c r="A158" s="90"/>
      <c r="B158" s="68">
        <v>633010</v>
      </c>
      <c r="C158" s="69" t="s">
        <v>105</v>
      </c>
      <c r="D158" s="78">
        <v>10</v>
      </c>
      <c r="E158" s="93"/>
      <c r="F158" s="78">
        <f>+D158</f>
        <v>10</v>
      </c>
      <c r="G158" s="5">
        <v>27</v>
      </c>
      <c r="H158" s="123">
        <f>+G158/D158</f>
        <v>2.7</v>
      </c>
      <c r="I158" s="3">
        <v>30</v>
      </c>
      <c r="K158" s="100"/>
      <c r="L158" s="495"/>
      <c r="M158" s="495"/>
      <c r="N158" s="3"/>
      <c r="O158" s="170"/>
      <c r="P158" s="3"/>
      <c r="Q158" s="3"/>
      <c r="R158" s="3"/>
    </row>
    <row r="159" spans="1:18" ht="12" customHeight="1" outlineLevel="1">
      <c r="A159" s="90"/>
      <c r="B159" s="68">
        <v>633007</v>
      </c>
      <c r="C159" s="69" t="s">
        <v>381</v>
      </c>
      <c r="D159" s="78"/>
      <c r="E159" s="93"/>
      <c r="F159" s="78"/>
      <c r="G159" s="124"/>
      <c r="H159" s="123"/>
      <c r="I159" s="3"/>
      <c r="K159" s="100"/>
      <c r="L159" s="495">
        <v>534.86</v>
      </c>
      <c r="M159" s="495">
        <v>540</v>
      </c>
      <c r="N159" s="3">
        <v>200</v>
      </c>
      <c r="O159" s="170">
        <v>354</v>
      </c>
      <c r="P159" s="3">
        <v>200</v>
      </c>
      <c r="Q159" s="3">
        <v>200</v>
      </c>
      <c r="R159" s="3">
        <v>200</v>
      </c>
    </row>
    <row r="160" spans="1:18" ht="12" customHeight="1">
      <c r="A160" s="117"/>
      <c r="B160" s="68">
        <v>634001</v>
      </c>
      <c r="C160" s="93" t="s">
        <v>180</v>
      </c>
      <c r="D160" s="120"/>
      <c r="E160" s="118"/>
      <c r="F160" s="109"/>
      <c r="G160" s="120">
        <f>SUM(G161:G163)</f>
        <v>65</v>
      </c>
      <c r="H160" s="164">
        <f>SUM(H161:H163)</f>
        <v>3.8</v>
      </c>
      <c r="I160" s="121">
        <f>SUM(I161:I163)</f>
        <v>110</v>
      </c>
      <c r="K160" s="100"/>
      <c r="L160" s="495">
        <v>421.13</v>
      </c>
      <c r="M160" s="495">
        <v>245.03</v>
      </c>
      <c r="N160" s="3">
        <v>200</v>
      </c>
      <c r="O160" s="170">
        <v>317</v>
      </c>
      <c r="P160" s="3">
        <v>200</v>
      </c>
      <c r="Q160" s="3">
        <v>200</v>
      </c>
      <c r="R160" s="3">
        <v>200</v>
      </c>
    </row>
    <row r="161" spans="1:18" ht="12" customHeight="1" hidden="1" outlineLevel="1">
      <c r="A161" s="90"/>
      <c r="B161" s="91" t="s">
        <v>10</v>
      </c>
      <c r="C161" s="69" t="s">
        <v>84</v>
      </c>
      <c r="D161" s="92">
        <v>40</v>
      </c>
      <c r="E161" s="93"/>
      <c r="F161" s="78">
        <f>+D161</f>
        <v>40</v>
      </c>
      <c r="G161" s="5">
        <v>36</v>
      </c>
      <c r="H161" s="123">
        <f>+G161/D161</f>
        <v>0.9</v>
      </c>
      <c r="I161" s="5">
        <v>50</v>
      </c>
      <c r="K161" s="100"/>
      <c r="L161" s="495"/>
      <c r="M161" s="495"/>
      <c r="N161" s="5"/>
      <c r="O161" s="171"/>
      <c r="P161" s="5"/>
      <c r="Q161" s="5"/>
      <c r="R161" s="3"/>
    </row>
    <row r="162" spans="1:18" ht="12" customHeight="1" hidden="1" outlineLevel="1">
      <c r="A162" s="90"/>
      <c r="B162" s="68">
        <v>634002</v>
      </c>
      <c r="C162" s="69" t="s">
        <v>85</v>
      </c>
      <c r="D162" s="78">
        <v>10</v>
      </c>
      <c r="E162" s="93"/>
      <c r="F162" s="78">
        <f>+D162</f>
        <v>10</v>
      </c>
      <c r="G162" s="5">
        <v>29</v>
      </c>
      <c r="H162" s="123">
        <f>+G162/D162</f>
        <v>2.9</v>
      </c>
      <c r="I162" s="3">
        <v>60</v>
      </c>
      <c r="K162" s="100"/>
      <c r="L162" s="495"/>
      <c r="M162" s="495"/>
      <c r="N162" s="3"/>
      <c r="O162" s="170"/>
      <c r="P162" s="3"/>
      <c r="Q162" s="3"/>
      <c r="R162" s="3"/>
    </row>
    <row r="163" spans="1:19" ht="12" customHeight="1" outlineLevel="1">
      <c r="A163" s="90"/>
      <c r="B163" s="68">
        <v>634001</v>
      </c>
      <c r="C163" s="69" t="s">
        <v>181</v>
      </c>
      <c r="D163" s="78"/>
      <c r="E163" s="93"/>
      <c r="F163" s="78"/>
      <c r="G163" s="5"/>
      <c r="H163" s="123"/>
      <c r="I163" s="3"/>
      <c r="K163" s="100"/>
      <c r="L163" s="495">
        <v>441.01</v>
      </c>
      <c r="M163" s="495">
        <v>135</v>
      </c>
      <c r="N163" s="3">
        <v>0</v>
      </c>
      <c r="O163" s="170">
        <v>269</v>
      </c>
      <c r="P163" s="3">
        <v>100</v>
      </c>
      <c r="Q163" s="3">
        <v>100</v>
      </c>
      <c r="R163" s="3">
        <v>100</v>
      </c>
      <c r="S163" s="626"/>
    </row>
    <row r="164" spans="1:18" ht="12" customHeight="1" hidden="1" outlineLevel="1">
      <c r="A164" s="90"/>
      <c r="B164" s="68">
        <v>635006</v>
      </c>
      <c r="C164" s="69" t="s">
        <v>91</v>
      </c>
      <c r="D164" s="92">
        <v>5</v>
      </c>
      <c r="E164" s="93"/>
      <c r="F164" s="78">
        <f>+D164</f>
        <v>5</v>
      </c>
      <c r="G164" s="5">
        <v>7</v>
      </c>
      <c r="H164" s="123">
        <f>+G164/D164</f>
        <v>1.4</v>
      </c>
      <c r="I164" s="5">
        <v>10</v>
      </c>
      <c r="K164" s="100"/>
      <c r="L164" s="495"/>
      <c r="M164" s="495"/>
      <c r="N164" s="5"/>
      <c r="O164" s="171"/>
      <c r="P164" s="5"/>
      <c r="Q164" s="5"/>
      <c r="R164" s="3"/>
    </row>
    <row r="165" spans="1:18" ht="12" customHeight="1" outlineLevel="1">
      <c r="A165" s="90"/>
      <c r="B165" s="68">
        <v>634002</v>
      </c>
      <c r="C165" s="69" t="s">
        <v>408</v>
      </c>
      <c r="D165" s="92"/>
      <c r="E165" s="93"/>
      <c r="F165" s="105"/>
      <c r="G165" s="124"/>
      <c r="H165" s="123"/>
      <c r="I165" s="5"/>
      <c r="K165" s="100"/>
      <c r="L165" s="495">
        <v>298.25</v>
      </c>
      <c r="M165" s="495">
        <v>320</v>
      </c>
      <c r="N165" s="5">
        <v>0</v>
      </c>
      <c r="O165" s="171">
        <v>0</v>
      </c>
      <c r="P165" s="5">
        <v>0</v>
      </c>
      <c r="Q165" s="5">
        <v>0</v>
      </c>
      <c r="R165" s="3">
        <v>0</v>
      </c>
    </row>
    <row r="166" spans="1:18" ht="12" customHeight="1" outlineLevel="1">
      <c r="A166" s="90"/>
      <c r="B166" s="68">
        <v>634002</v>
      </c>
      <c r="C166" s="69" t="s">
        <v>382</v>
      </c>
      <c r="D166" s="92"/>
      <c r="E166" s="93"/>
      <c r="F166" s="105"/>
      <c r="G166" s="124"/>
      <c r="H166" s="123"/>
      <c r="I166" s="5"/>
      <c r="K166" s="100"/>
      <c r="L166" s="495">
        <v>0</v>
      </c>
      <c r="M166" s="495">
        <v>2383.09</v>
      </c>
      <c r="N166" s="5">
        <v>400</v>
      </c>
      <c r="O166" s="171">
        <v>334</v>
      </c>
      <c r="P166" s="5">
        <v>400</v>
      </c>
      <c r="Q166" s="5">
        <v>400</v>
      </c>
      <c r="R166" s="3">
        <v>400</v>
      </c>
    </row>
    <row r="167" spans="1:19" ht="12" customHeight="1" outlineLevel="1">
      <c r="A167" s="90"/>
      <c r="B167" s="68">
        <v>636001</v>
      </c>
      <c r="C167" s="69" t="s">
        <v>242</v>
      </c>
      <c r="D167" s="92"/>
      <c r="E167" s="93"/>
      <c r="F167" s="105"/>
      <c r="G167" s="124"/>
      <c r="H167" s="123"/>
      <c r="I167" s="5"/>
      <c r="K167" s="100"/>
      <c r="L167" s="495">
        <v>81</v>
      </c>
      <c r="M167" s="495">
        <v>80</v>
      </c>
      <c r="N167" s="5">
        <v>100</v>
      </c>
      <c r="O167" s="171">
        <v>62</v>
      </c>
      <c r="P167" s="5">
        <v>100</v>
      </c>
      <c r="Q167" s="5">
        <v>100</v>
      </c>
      <c r="R167" s="3">
        <v>100</v>
      </c>
      <c r="S167" s="626"/>
    </row>
    <row r="168" spans="1:18" ht="12" customHeight="1" outlineLevel="1">
      <c r="A168" s="90"/>
      <c r="B168" s="68">
        <v>637001</v>
      </c>
      <c r="C168" s="69" t="s">
        <v>282</v>
      </c>
      <c r="D168" s="92"/>
      <c r="E168" s="93"/>
      <c r="F168" s="105"/>
      <c r="G168" s="124"/>
      <c r="H168" s="123"/>
      <c r="I168" s="5"/>
      <c r="K168" s="100"/>
      <c r="L168" s="495">
        <v>448</v>
      </c>
      <c r="M168" s="495">
        <v>120</v>
      </c>
      <c r="N168" s="5">
        <v>100</v>
      </c>
      <c r="O168" s="171">
        <v>220</v>
      </c>
      <c r="P168" s="5">
        <v>100</v>
      </c>
      <c r="Q168" s="5">
        <v>100</v>
      </c>
      <c r="R168" s="3">
        <v>100</v>
      </c>
    </row>
    <row r="169" spans="1:18" ht="12" customHeight="1" outlineLevel="1">
      <c r="A169" s="90"/>
      <c r="B169" s="68">
        <v>637001</v>
      </c>
      <c r="C169" s="69" t="s">
        <v>283</v>
      </c>
      <c r="D169" s="92"/>
      <c r="E169" s="93"/>
      <c r="F169" s="105"/>
      <c r="G169" s="124"/>
      <c r="H169" s="123"/>
      <c r="I169" s="5"/>
      <c r="K169" s="100"/>
      <c r="L169" s="495">
        <v>300</v>
      </c>
      <c r="M169" s="495">
        <v>0</v>
      </c>
      <c r="N169" s="5">
        <v>0</v>
      </c>
      <c r="O169" s="171">
        <v>0</v>
      </c>
      <c r="P169" s="5">
        <v>0</v>
      </c>
      <c r="Q169" s="5">
        <v>0</v>
      </c>
      <c r="R169" s="3">
        <v>0</v>
      </c>
    </row>
    <row r="170" spans="1:18" ht="12" customHeight="1">
      <c r="A170" s="90"/>
      <c r="B170" s="68">
        <v>637002</v>
      </c>
      <c r="C170" s="93" t="s">
        <v>243</v>
      </c>
      <c r="D170" s="109"/>
      <c r="E170" s="118"/>
      <c r="F170" s="110"/>
      <c r="G170" s="126">
        <f>SUM(G171:G173)</f>
        <v>21</v>
      </c>
      <c r="H170" s="110">
        <f>SUM(H171:H173)</f>
        <v>0.8666666666666667</v>
      </c>
      <c r="I170" s="112">
        <f>SUM(I171:I173)</f>
        <v>33</v>
      </c>
      <c r="K170" s="100"/>
      <c r="L170" s="495">
        <v>82.7</v>
      </c>
      <c r="M170" s="495">
        <v>68.11</v>
      </c>
      <c r="N170" s="3">
        <v>100</v>
      </c>
      <c r="O170" s="170">
        <v>0</v>
      </c>
      <c r="P170" s="3">
        <v>100</v>
      </c>
      <c r="Q170" s="3">
        <v>100</v>
      </c>
      <c r="R170" s="3">
        <v>100</v>
      </c>
    </row>
    <row r="171" spans="1:18" ht="12" customHeight="1" hidden="1" outlineLevel="1">
      <c r="A171" s="90"/>
      <c r="B171" s="68">
        <v>637004</v>
      </c>
      <c r="C171" s="69" t="s">
        <v>95</v>
      </c>
      <c r="D171" s="78">
        <v>30</v>
      </c>
      <c r="E171" s="93"/>
      <c r="F171" s="78">
        <f>+D171</f>
        <v>30</v>
      </c>
      <c r="G171" s="5">
        <v>20</v>
      </c>
      <c r="H171" s="123">
        <f>+G171/D171</f>
        <v>0.6666666666666666</v>
      </c>
      <c r="I171" s="3">
        <v>27</v>
      </c>
      <c r="K171" s="100"/>
      <c r="L171" s="495"/>
      <c r="M171" s="495"/>
      <c r="N171" s="3"/>
      <c r="O171" s="170"/>
      <c r="P171" s="3"/>
      <c r="Q171" s="3"/>
      <c r="R171" s="3"/>
    </row>
    <row r="172" spans="1:18" ht="12" customHeight="1" hidden="1" outlineLevel="1">
      <c r="A172" s="90"/>
      <c r="B172" s="68">
        <v>637015</v>
      </c>
      <c r="C172" s="69" t="s">
        <v>99</v>
      </c>
      <c r="D172" s="78"/>
      <c r="E172" s="93"/>
      <c r="F172" s="78"/>
      <c r="G172" s="5"/>
      <c r="H172" s="123"/>
      <c r="I172" s="3">
        <v>4</v>
      </c>
      <c r="K172" s="100"/>
      <c r="L172" s="495"/>
      <c r="M172" s="495"/>
      <c r="N172" s="3"/>
      <c r="O172" s="170"/>
      <c r="P172" s="3"/>
      <c r="Q172" s="3"/>
      <c r="R172" s="3"/>
    </row>
    <row r="173" spans="1:18" ht="12" customHeight="1" hidden="1" outlineLevel="1">
      <c r="A173" s="90"/>
      <c r="B173" s="68">
        <v>637027</v>
      </c>
      <c r="C173" s="69" t="s">
        <v>102</v>
      </c>
      <c r="D173" s="78">
        <v>5</v>
      </c>
      <c r="E173" s="93"/>
      <c r="F173" s="78">
        <f>+D173</f>
        <v>5</v>
      </c>
      <c r="G173" s="5">
        <v>1</v>
      </c>
      <c r="H173" s="123">
        <f>+G173/D173</f>
        <v>0.2</v>
      </c>
      <c r="I173" s="3">
        <v>2</v>
      </c>
      <c r="K173" s="100"/>
      <c r="L173" s="495"/>
      <c r="M173" s="495"/>
      <c r="N173" s="3"/>
      <c r="O173" s="170"/>
      <c r="P173" s="3"/>
      <c r="Q173" s="3"/>
      <c r="R173" s="3"/>
    </row>
    <row r="174" spans="1:18" ht="12" customHeight="1" outlineLevel="1">
      <c r="A174" s="90"/>
      <c r="B174" s="68">
        <v>635006</v>
      </c>
      <c r="C174" s="69" t="s">
        <v>277</v>
      </c>
      <c r="D174" s="105"/>
      <c r="E174" s="93"/>
      <c r="F174" s="105"/>
      <c r="G174" s="93"/>
      <c r="H174" s="123"/>
      <c r="I174" s="3"/>
      <c r="K174" s="100"/>
      <c r="L174" s="495">
        <v>3848.25</v>
      </c>
      <c r="M174" s="495">
        <v>403.47</v>
      </c>
      <c r="N174" s="3">
        <v>0</v>
      </c>
      <c r="O174" s="170">
        <v>0</v>
      </c>
      <c r="P174" s="3">
        <v>0</v>
      </c>
      <c r="Q174" s="3">
        <v>0</v>
      </c>
      <c r="R174" s="3">
        <v>0</v>
      </c>
    </row>
    <row r="175" spans="1:18" ht="12" customHeight="1" outlineLevel="1">
      <c r="A175" s="90"/>
      <c r="B175" s="68">
        <v>635006</v>
      </c>
      <c r="C175" s="69" t="s">
        <v>427</v>
      </c>
      <c r="D175" s="105"/>
      <c r="E175" s="93"/>
      <c r="F175" s="105"/>
      <c r="G175" s="93"/>
      <c r="H175" s="123"/>
      <c r="I175" s="3"/>
      <c r="K175" s="100"/>
      <c r="L175" s="495">
        <v>0</v>
      </c>
      <c r="M175" s="495">
        <v>0</v>
      </c>
      <c r="N175" s="3">
        <v>0</v>
      </c>
      <c r="O175" s="170">
        <v>785</v>
      </c>
      <c r="P175" s="3">
        <v>0</v>
      </c>
      <c r="Q175" s="3">
        <v>0</v>
      </c>
      <c r="R175" s="3">
        <v>0</v>
      </c>
    </row>
    <row r="176" spans="1:18" ht="12" customHeight="1">
      <c r="A176" s="90"/>
      <c r="B176" s="68">
        <v>637012</v>
      </c>
      <c r="C176" s="93" t="s">
        <v>409</v>
      </c>
      <c r="D176" s="93"/>
      <c r="E176" s="93"/>
      <c r="F176" s="105"/>
      <c r="G176" s="93"/>
      <c r="H176" s="123" t="e">
        <f>+G176/D176</f>
        <v>#DIV/0!</v>
      </c>
      <c r="I176" s="5"/>
      <c r="J176" s="344"/>
      <c r="K176" s="345"/>
      <c r="L176" s="495">
        <v>176.82</v>
      </c>
      <c r="M176" s="495">
        <v>178.62</v>
      </c>
      <c r="N176" s="5">
        <v>100</v>
      </c>
      <c r="O176" s="171">
        <v>70</v>
      </c>
      <c r="P176" s="5">
        <v>0</v>
      </c>
      <c r="Q176" s="5">
        <v>0</v>
      </c>
      <c r="R176" s="3">
        <v>0</v>
      </c>
    </row>
    <row r="177" spans="1:18" ht="11.25" customHeight="1" hidden="1" outlineLevel="1">
      <c r="A177" s="90"/>
      <c r="B177" s="68">
        <v>635004</v>
      </c>
      <c r="C177" s="173" t="s">
        <v>92</v>
      </c>
      <c r="D177" s="92"/>
      <c r="E177" s="93"/>
      <c r="F177" s="92">
        <v>31</v>
      </c>
      <c r="G177" s="5"/>
      <c r="H177" s="123"/>
      <c r="I177" s="5">
        <v>31</v>
      </c>
      <c r="J177" s="344"/>
      <c r="K177" s="345"/>
      <c r="L177" s="495"/>
      <c r="M177" s="495"/>
      <c r="N177" s="5"/>
      <c r="O177" s="171"/>
      <c r="P177" s="5"/>
      <c r="Q177" s="5"/>
      <c r="R177" s="3"/>
    </row>
    <row r="178" spans="1:18" ht="12" customHeight="1" hidden="1" outlineLevel="1">
      <c r="A178" s="90"/>
      <c r="B178" s="68">
        <v>635006</v>
      </c>
      <c r="C178" s="69" t="s">
        <v>91</v>
      </c>
      <c r="D178" s="78">
        <v>105</v>
      </c>
      <c r="E178" s="93"/>
      <c r="F178" s="78">
        <f>+D178</f>
        <v>105</v>
      </c>
      <c r="G178" s="5">
        <v>243</v>
      </c>
      <c r="H178" s="123">
        <f>+G178/D178</f>
        <v>2.3142857142857145</v>
      </c>
      <c r="I178" s="3">
        <f>+F178</f>
        <v>105</v>
      </c>
      <c r="J178" s="344"/>
      <c r="K178" s="345"/>
      <c r="L178" s="495"/>
      <c r="M178" s="495"/>
      <c r="N178" s="3"/>
      <c r="O178" s="170"/>
      <c r="P178" s="3"/>
      <c r="Q178" s="3"/>
      <c r="R178" s="3"/>
    </row>
    <row r="179" spans="1:18" ht="12" customHeight="1" collapsed="1">
      <c r="A179" s="90"/>
      <c r="B179" s="68">
        <v>637012</v>
      </c>
      <c r="C179" s="122" t="s">
        <v>410</v>
      </c>
      <c r="D179" s="78"/>
      <c r="E179" s="93"/>
      <c r="F179" s="78"/>
      <c r="G179" s="5">
        <f>-197+50</f>
        <v>-147</v>
      </c>
      <c r="H179" s="123"/>
      <c r="I179" s="3"/>
      <c r="J179" s="344"/>
      <c r="K179" s="345"/>
      <c r="L179" s="495">
        <v>176.82</v>
      </c>
      <c r="M179" s="495">
        <v>178.62</v>
      </c>
      <c r="N179" s="3">
        <v>0</v>
      </c>
      <c r="O179" s="170">
        <v>70</v>
      </c>
      <c r="P179" s="3">
        <v>0</v>
      </c>
      <c r="Q179" s="3">
        <v>0</v>
      </c>
      <c r="R179" s="3">
        <v>0</v>
      </c>
    </row>
    <row r="180" spans="1:18" ht="12" customHeight="1">
      <c r="A180" s="90"/>
      <c r="B180" s="68"/>
      <c r="C180" s="69" t="s">
        <v>443</v>
      </c>
      <c r="D180" s="78"/>
      <c r="E180" s="93"/>
      <c r="F180" s="78"/>
      <c r="G180" s="124"/>
      <c r="H180" s="123"/>
      <c r="I180" s="3"/>
      <c r="J180" s="344"/>
      <c r="K180" s="345"/>
      <c r="L180" s="495">
        <v>0</v>
      </c>
      <c r="M180" s="495">
        <v>0</v>
      </c>
      <c r="N180" s="3">
        <v>0</v>
      </c>
      <c r="O180" s="170">
        <v>0</v>
      </c>
      <c r="P180" s="3">
        <v>0</v>
      </c>
      <c r="Q180" s="3">
        <v>0</v>
      </c>
      <c r="R180" s="3">
        <v>0</v>
      </c>
    </row>
    <row r="181" spans="1:18" ht="12" customHeight="1">
      <c r="A181" s="321" t="s">
        <v>355</v>
      </c>
      <c r="B181" s="322"/>
      <c r="C181" s="323"/>
      <c r="D181" s="324" t="e">
        <f>+D183+#REF!</f>
        <v>#REF!</v>
      </c>
      <c r="E181" s="325" t="e">
        <f>+E183+#REF!</f>
        <v>#REF!</v>
      </c>
      <c r="F181" s="324" t="e">
        <f>+F183+#REF!</f>
        <v>#REF!</v>
      </c>
      <c r="G181" s="324" t="e">
        <f>+G182+#REF!</f>
        <v>#REF!</v>
      </c>
      <c r="H181" s="325" t="e">
        <f>+H182+#REF!</f>
        <v>#REF!</v>
      </c>
      <c r="I181" s="327" t="e">
        <f>+I182+#REF!</f>
        <v>#REF!</v>
      </c>
      <c r="J181" s="330"/>
      <c r="K181" s="331"/>
      <c r="L181" s="529">
        <f aca="true" t="shared" si="13" ref="L181:R181">SUM(L182:L194)</f>
        <v>44866.729999999996</v>
      </c>
      <c r="M181" s="529">
        <f t="shared" si="13"/>
        <v>39849.48999999999</v>
      </c>
      <c r="N181" s="423">
        <f t="shared" si="13"/>
        <v>0</v>
      </c>
      <c r="O181" s="423">
        <f t="shared" si="13"/>
        <v>42595</v>
      </c>
      <c r="P181" s="423">
        <f t="shared" si="13"/>
        <v>6390</v>
      </c>
      <c r="Q181" s="423">
        <f t="shared" si="13"/>
        <v>0</v>
      </c>
      <c r="R181" s="423">
        <f t="shared" si="13"/>
        <v>0</v>
      </c>
    </row>
    <row r="182" spans="1:18" ht="12" customHeight="1">
      <c r="A182" s="117"/>
      <c r="B182" s="91">
        <v>610</v>
      </c>
      <c r="C182" s="69" t="s">
        <v>412</v>
      </c>
      <c r="D182" s="78"/>
      <c r="E182" s="105"/>
      <c r="F182" s="78"/>
      <c r="G182" s="78">
        <f>+G183</f>
        <v>64</v>
      </c>
      <c r="H182" s="103">
        <f>+H183</f>
        <v>0</v>
      </c>
      <c r="I182" s="3">
        <f>+I183</f>
        <v>90</v>
      </c>
      <c r="K182" s="100"/>
      <c r="L182" s="495">
        <v>3654.31</v>
      </c>
      <c r="M182" s="495">
        <v>0</v>
      </c>
      <c r="N182" s="3">
        <v>0</v>
      </c>
      <c r="O182" s="3">
        <v>5220</v>
      </c>
      <c r="P182" s="3">
        <v>0</v>
      </c>
      <c r="Q182" s="3">
        <v>0</v>
      </c>
      <c r="R182" s="3">
        <v>0</v>
      </c>
    </row>
    <row r="183" spans="1:18" ht="12" customHeight="1" hidden="1" outlineLevel="1">
      <c r="A183" s="90"/>
      <c r="B183" s="91">
        <v>611</v>
      </c>
      <c r="C183" s="69" t="s">
        <v>63</v>
      </c>
      <c r="D183" s="78">
        <v>0</v>
      </c>
      <c r="E183" s="93"/>
      <c r="F183" s="78">
        <v>0</v>
      </c>
      <c r="G183" s="5">
        <v>64</v>
      </c>
      <c r="H183" s="123"/>
      <c r="I183" s="3">
        <v>90</v>
      </c>
      <c r="K183" s="100"/>
      <c r="L183" s="495"/>
      <c r="M183" s="495"/>
      <c r="N183" s="3"/>
      <c r="O183" s="3"/>
      <c r="P183" s="3"/>
      <c r="Q183" s="3"/>
      <c r="R183" s="3"/>
    </row>
    <row r="184" spans="1:18" ht="12" customHeight="1" collapsed="1">
      <c r="A184" s="90"/>
      <c r="B184" s="68">
        <v>620</v>
      </c>
      <c r="C184" s="69" t="s">
        <v>413</v>
      </c>
      <c r="D184" s="78"/>
      <c r="E184" s="93"/>
      <c r="F184" s="105"/>
      <c r="G184" s="124"/>
      <c r="H184" s="123"/>
      <c r="I184" s="3"/>
      <c r="K184" s="100"/>
      <c r="L184" s="495">
        <v>1204.56</v>
      </c>
      <c r="M184" s="495">
        <v>0</v>
      </c>
      <c r="N184" s="3">
        <v>0</v>
      </c>
      <c r="O184" s="3">
        <v>1824</v>
      </c>
      <c r="P184" s="3">
        <v>0</v>
      </c>
      <c r="Q184" s="3">
        <v>0</v>
      </c>
      <c r="R184" s="3">
        <v>0</v>
      </c>
    </row>
    <row r="185" spans="1:18" ht="12" customHeight="1" hidden="1" outlineLevel="1">
      <c r="A185" s="90"/>
      <c r="B185" s="176">
        <v>620</v>
      </c>
      <c r="C185" s="174" t="s">
        <v>43</v>
      </c>
      <c r="D185" s="78"/>
      <c r="E185" s="93"/>
      <c r="F185" s="105"/>
      <c r="G185" s="124"/>
      <c r="H185" s="123"/>
      <c r="I185" s="3"/>
      <c r="K185" s="100"/>
      <c r="L185" s="521"/>
      <c r="M185" s="521"/>
      <c r="N185" s="170"/>
      <c r="O185" s="3"/>
      <c r="P185" s="170"/>
      <c r="Q185" s="3"/>
      <c r="R185" s="3"/>
    </row>
    <row r="186" spans="1:18" ht="12" customHeight="1" outlineLevel="1">
      <c r="A186" s="90"/>
      <c r="B186" s="176">
        <v>633006</v>
      </c>
      <c r="C186" s="69" t="s">
        <v>414</v>
      </c>
      <c r="D186" s="78"/>
      <c r="E186" s="93"/>
      <c r="F186" s="105"/>
      <c r="G186" s="124"/>
      <c r="H186" s="123"/>
      <c r="I186" s="3"/>
      <c r="K186" s="100"/>
      <c r="L186" s="521">
        <v>0</v>
      </c>
      <c r="M186" s="521">
        <v>0</v>
      </c>
      <c r="N186" s="170">
        <v>0</v>
      </c>
      <c r="O186" s="3">
        <v>119</v>
      </c>
      <c r="P186" s="170">
        <v>0</v>
      </c>
      <c r="Q186" s="3">
        <v>0</v>
      </c>
      <c r="R186" s="3">
        <v>0</v>
      </c>
    </row>
    <row r="187" spans="1:18" ht="12" customHeight="1" outlineLevel="1">
      <c r="A187" s="90"/>
      <c r="B187" s="176">
        <v>610</v>
      </c>
      <c r="C187" s="69" t="s">
        <v>257</v>
      </c>
      <c r="D187" s="78"/>
      <c r="E187" s="93"/>
      <c r="F187" s="105"/>
      <c r="G187" s="124"/>
      <c r="H187" s="123"/>
      <c r="I187" s="3"/>
      <c r="K187" s="100"/>
      <c r="L187" s="521">
        <v>24955.66</v>
      </c>
      <c r="M187" s="521">
        <v>24439.34</v>
      </c>
      <c r="N187" s="170">
        <v>0</v>
      </c>
      <c r="O187" s="3">
        <v>19130</v>
      </c>
      <c r="P187" s="170">
        <v>0</v>
      </c>
      <c r="Q187" s="3">
        <v>0</v>
      </c>
      <c r="R187" s="3">
        <v>0</v>
      </c>
    </row>
    <row r="188" spans="1:18" ht="12" customHeight="1" outlineLevel="1">
      <c r="A188" s="90"/>
      <c r="B188" s="176">
        <v>620</v>
      </c>
      <c r="C188" s="69" t="s">
        <v>258</v>
      </c>
      <c r="D188" s="78"/>
      <c r="E188" s="93"/>
      <c r="F188" s="105"/>
      <c r="G188" s="124"/>
      <c r="H188" s="123"/>
      <c r="I188" s="3"/>
      <c r="K188" s="100"/>
      <c r="L188" s="521">
        <v>8506.08</v>
      </c>
      <c r="M188" s="521">
        <v>8494.61</v>
      </c>
      <c r="N188" s="170">
        <v>0</v>
      </c>
      <c r="O188" s="3">
        <v>7600</v>
      </c>
      <c r="P188" s="170">
        <v>0</v>
      </c>
      <c r="Q188" s="3">
        <v>0</v>
      </c>
      <c r="R188" s="3">
        <v>0</v>
      </c>
    </row>
    <row r="189" spans="1:18" ht="12" customHeight="1" outlineLevel="1">
      <c r="A189" s="90"/>
      <c r="B189" s="176">
        <v>633010</v>
      </c>
      <c r="C189" s="69" t="s">
        <v>259</v>
      </c>
      <c r="D189" s="78"/>
      <c r="E189" s="93"/>
      <c r="F189" s="105"/>
      <c r="G189" s="124"/>
      <c r="H189" s="123"/>
      <c r="I189" s="3"/>
      <c r="K189" s="100"/>
      <c r="L189" s="521">
        <v>990</v>
      </c>
      <c r="M189" s="521">
        <v>1195.92</v>
      </c>
      <c r="N189" s="170">
        <v>0</v>
      </c>
      <c r="O189" s="3">
        <v>790</v>
      </c>
      <c r="P189" s="170">
        <v>0</v>
      </c>
      <c r="Q189" s="3">
        <v>0</v>
      </c>
      <c r="R189" s="3">
        <v>0</v>
      </c>
    </row>
    <row r="190" spans="1:18" ht="12" customHeight="1" outlineLevel="1">
      <c r="A190" s="90"/>
      <c r="B190" s="176">
        <v>637006</v>
      </c>
      <c r="C190" s="69" t="s">
        <v>415</v>
      </c>
      <c r="D190" s="78"/>
      <c r="E190" s="93"/>
      <c r="F190" s="105"/>
      <c r="G190" s="124"/>
      <c r="H190" s="123"/>
      <c r="I190" s="3"/>
      <c r="K190" s="100"/>
      <c r="L190" s="521"/>
      <c r="M190" s="521">
        <v>0</v>
      </c>
      <c r="N190" s="170"/>
      <c r="O190" s="3">
        <v>99</v>
      </c>
      <c r="P190" s="170">
        <v>0</v>
      </c>
      <c r="Q190" s="3">
        <v>0</v>
      </c>
      <c r="R190" s="3">
        <v>0</v>
      </c>
    </row>
    <row r="191" spans="1:18" ht="12" customHeight="1" outlineLevel="1">
      <c r="A191" s="90"/>
      <c r="B191" s="176">
        <v>637014</v>
      </c>
      <c r="C191" s="69" t="s">
        <v>260</v>
      </c>
      <c r="D191" s="78"/>
      <c r="E191" s="93"/>
      <c r="F191" s="105"/>
      <c r="G191" s="124"/>
      <c r="H191" s="123"/>
      <c r="I191" s="3"/>
      <c r="K191" s="100"/>
      <c r="L191" s="521">
        <v>2321</v>
      </c>
      <c r="M191" s="521">
        <v>2233.45</v>
      </c>
      <c r="N191" s="170">
        <v>0</v>
      </c>
      <c r="O191" s="3">
        <v>1600</v>
      </c>
      <c r="P191" s="170">
        <v>0</v>
      </c>
      <c r="Q191" s="3">
        <v>0</v>
      </c>
      <c r="R191" s="3">
        <v>0</v>
      </c>
    </row>
    <row r="192" spans="1:18" ht="12" customHeight="1" outlineLevel="1">
      <c r="A192" s="90"/>
      <c r="B192" s="176">
        <v>637015</v>
      </c>
      <c r="C192" s="69" t="s">
        <v>261</v>
      </c>
      <c r="D192" s="78"/>
      <c r="E192" s="93"/>
      <c r="F192" s="105"/>
      <c r="G192" s="124"/>
      <c r="H192" s="123"/>
      <c r="I192" s="3"/>
      <c r="K192" s="100"/>
      <c r="L192" s="521">
        <v>198.77</v>
      </c>
      <c r="M192" s="521">
        <v>238.32</v>
      </c>
      <c r="N192" s="170">
        <v>0</v>
      </c>
      <c r="O192" s="3">
        <v>140</v>
      </c>
      <c r="P192" s="170">
        <v>0</v>
      </c>
      <c r="Q192" s="3">
        <v>0</v>
      </c>
      <c r="R192" s="3">
        <v>0</v>
      </c>
    </row>
    <row r="193" spans="1:18" ht="12" customHeight="1" outlineLevel="1">
      <c r="A193" s="90"/>
      <c r="B193" s="176">
        <v>610</v>
      </c>
      <c r="C193" s="69" t="s">
        <v>306</v>
      </c>
      <c r="D193" s="78"/>
      <c r="E193" s="93"/>
      <c r="F193" s="105"/>
      <c r="G193" s="124"/>
      <c r="H193" s="123"/>
      <c r="I193" s="3"/>
      <c r="K193" s="100"/>
      <c r="L193" s="521">
        <v>2250</v>
      </c>
      <c r="M193" s="521">
        <v>2410.97</v>
      </c>
      <c r="N193" s="170">
        <v>0</v>
      </c>
      <c r="O193" s="3">
        <v>4500</v>
      </c>
      <c r="P193" s="170">
        <v>6215</v>
      </c>
      <c r="Q193" s="3">
        <v>0</v>
      </c>
      <c r="R193" s="3">
        <v>0</v>
      </c>
    </row>
    <row r="194" spans="1:18" ht="12" customHeight="1" outlineLevel="1">
      <c r="A194" s="90"/>
      <c r="B194" s="176">
        <v>620</v>
      </c>
      <c r="C194" s="69" t="s">
        <v>307</v>
      </c>
      <c r="D194" s="78"/>
      <c r="E194" s="93"/>
      <c r="F194" s="105"/>
      <c r="G194" s="124"/>
      <c r="H194" s="123"/>
      <c r="I194" s="3"/>
      <c r="K194" s="100"/>
      <c r="L194" s="521">
        <v>786.35</v>
      </c>
      <c r="M194" s="521">
        <v>836.88</v>
      </c>
      <c r="N194" s="170">
        <v>0</v>
      </c>
      <c r="O194" s="3">
        <v>1573</v>
      </c>
      <c r="P194" s="170">
        <v>175</v>
      </c>
      <c r="Q194" s="3">
        <v>0</v>
      </c>
      <c r="R194" s="3">
        <v>0</v>
      </c>
    </row>
    <row r="195" spans="1:18" ht="12" customHeight="1">
      <c r="A195" s="321" t="s">
        <v>15</v>
      </c>
      <c r="B195" s="322"/>
      <c r="C195" s="409" t="s">
        <v>356</v>
      </c>
      <c r="D195" s="324">
        <f>SUM(D199:D202)</f>
        <v>83</v>
      </c>
      <c r="E195" s="325">
        <f>SUM(E199:E202)</f>
        <v>0</v>
      </c>
      <c r="F195" s="324">
        <f>SUM(F199:F202)</f>
        <v>83</v>
      </c>
      <c r="G195" s="324" t="e">
        <f>+G198+#REF!</f>
        <v>#REF!</v>
      </c>
      <c r="H195" s="325" t="e">
        <f>+H198+#REF!</f>
        <v>#REF!</v>
      </c>
      <c r="I195" s="327" t="e">
        <f>+I198+#REF!</f>
        <v>#REF!</v>
      </c>
      <c r="J195" s="330"/>
      <c r="K195" s="331"/>
      <c r="L195" s="526">
        <f aca="true" t="shared" si="14" ref="L195:R195">SUM(L196:L201)</f>
        <v>972.27</v>
      </c>
      <c r="M195" s="526">
        <f t="shared" si="14"/>
        <v>2376.84</v>
      </c>
      <c r="N195" s="329">
        <f t="shared" si="14"/>
        <v>3800</v>
      </c>
      <c r="O195" s="327">
        <f t="shared" si="14"/>
        <v>1595</v>
      </c>
      <c r="P195" s="329">
        <f t="shared" si="14"/>
        <v>2500</v>
      </c>
      <c r="Q195" s="327">
        <f t="shared" si="14"/>
        <v>2400</v>
      </c>
      <c r="R195" s="327">
        <f t="shared" si="14"/>
        <v>2400</v>
      </c>
    </row>
    <row r="196" spans="1:19" ht="12" customHeight="1">
      <c r="A196" s="550"/>
      <c r="B196" s="551">
        <v>633006</v>
      </c>
      <c r="C196" s="552" t="s">
        <v>262</v>
      </c>
      <c r="D196" s="553"/>
      <c r="E196" s="554"/>
      <c r="F196" s="555"/>
      <c r="G196" s="556"/>
      <c r="H196" s="557"/>
      <c r="I196" s="558"/>
      <c r="J196" s="559"/>
      <c r="K196" s="560"/>
      <c r="L196" s="561">
        <v>666.81</v>
      </c>
      <c r="M196" s="561">
        <v>1556.86</v>
      </c>
      <c r="N196" s="558">
        <v>2000</v>
      </c>
      <c r="O196" s="558">
        <v>500</v>
      </c>
      <c r="P196" s="558">
        <v>700</v>
      </c>
      <c r="Q196" s="558">
        <v>600</v>
      </c>
      <c r="R196" s="558">
        <v>600</v>
      </c>
      <c r="S196" s="626"/>
    </row>
    <row r="197" spans="1:18" ht="12" customHeight="1">
      <c r="A197" s="550"/>
      <c r="B197" s="68">
        <v>633006</v>
      </c>
      <c r="C197" s="69" t="s">
        <v>364</v>
      </c>
      <c r="D197" s="105"/>
      <c r="E197" s="133"/>
      <c r="F197" s="105"/>
      <c r="G197" s="93"/>
      <c r="H197" s="123"/>
      <c r="I197" s="3"/>
      <c r="K197" s="100"/>
      <c r="L197" s="495">
        <v>0</v>
      </c>
      <c r="M197" s="495">
        <v>119</v>
      </c>
      <c r="N197" s="3">
        <v>1000</v>
      </c>
      <c r="O197" s="624">
        <v>250</v>
      </c>
      <c r="P197" s="3">
        <v>1000</v>
      </c>
      <c r="Q197" s="3">
        <v>1000</v>
      </c>
      <c r="R197" s="3">
        <v>1000</v>
      </c>
    </row>
    <row r="198" spans="1:18" ht="12" customHeight="1">
      <c r="A198" s="117"/>
      <c r="B198" s="68">
        <v>633015</v>
      </c>
      <c r="C198" s="93" t="s">
        <v>244</v>
      </c>
      <c r="D198" s="109"/>
      <c r="E198" s="118"/>
      <c r="F198" s="109">
        <f>+D198</f>
        <v>0</v>
      </c>
      <c r="G198" s="109" t="e">
        <f>+G199+#REF!</f>
        <v>#REF!</v>
      </c>
      <c r="H198" s="111" t="e">
        <f>+H199+#REF!</f>
        <v>#REF!</v>
      </c>
      <c r="I198" s="112" t="e">
        <f>+I199+#REF!</f>
        <v>#REF!</v>
      </c>
      <c r="K198" s="100"/>
      <c r="L198" s="495">
        <v>150.46</v>
      </c>
      <c r="M198" s="495">
        <v>163.9</v>
      </c>
      <c r="N198" s="3">
        <v>300</v>
      </c>
      <c r="O198" s="3">
        <v>300</v>
      </c>
      <c r="P198" s="3">
        <v>300</v>
      </c>
      <c r="Q198" s="3">
        <v>300</v>
      </c>
      <c r="R198" s="3">
        <v>300</v>
      </c>
    </row>
    <row r="199" spans="1:18" ht="12" customHeight="1" hidden="1" outlineLevel="1">
      <c r="A199" s="90"/>
      <c r="B199" s="68">
        <v>633006</v>
      </c>
      <c r="C199" s="69" t="s">
        <v>80</v>
      </c>
      <c r="D199" s="78">
        <v>45</v>
      </c>
      <c r="E199" s="93"/>
      <c r="F199" s="78">
        <f>+D199</f>
        <v>45</v>
      </c>
      <c r="G199" s="3">
        <v>44</v>
      </c>
      <c r="H199" s="123">
        <f>+G199/D199</f>
        <v>0.9777777777777777</v>
      </c>
      <c r="I199" s="3">
        <f>+F199</f>
        <v>45</v>
      </c>
      <c r="K199" s="100"/>
      <c r="L199" s="495"/>
      <c r="M199" s="495"/>
      <c r="N199" s="3"/>
      <c r="O199" s="3"/>
      <c r="P199" s="3"/>
      <c r="Q199" s="3"/>
      <c r="R199" s="3"/>
    </row>
    <row r="200" spans="1:18" ht="12" customHeight="1" outlineLevel="1">
      <c r="A200" s="396"/>
      <c r="B200" s="68">
        <v>635006</v>
      </c>
      <c r="C200" s="69" t="s">
        <v>215</v>
      </c>
      <c r="D200" s="78"/>
      <c r="E200" s="93"/>
      <c r="F200" s="105"/>
      <c r="G200" s="394"/>
      <c r="H200" s="123"/>
      <c r="I200" s="3"/>
      <c r="K200" s="100"/>
      <c r="L200" s="495">
        <v>155</v>
      </c>
      <c r="M200" s="495">
        <v>520</v>
      </c>
      <c r="N200" s="3">
        <v>500</v>
      </c>
      <c r="O200" s="3">
        <v>545</v>
      </c>
      <c r="P200" s="3">
        <v>500</v>
      </c>
      <c r="Q200" s="3">
        <v>500</v>
      </c>
      <c r="R200" s="3">
        <v>500</v>
      </c>
    </row>
    <row r="201" spans="1:18" ht="12" customHeight="1" outlineLevel="1">
      <c r="A201" s="90"/>
      <c r="B201" s="68">
        <v>636002</v>
      </c>
      <c r="C201" s="69" t="s">
        <v>441</v>
      </c>
      <c r="D201" s="78"/>
      <c r="E201" s="93"/>
      <c r="F201" s="105"/>
      <c r="G201" s="394"/>
      <c r="H201" s="123"/>
      <c r="I201" s="3"/>
      <c r="K201" s="100"/>
      <c r="L201" s="495">
        <v>0</v>
      </c>
      <c r="M201" s="495">
        <v>17.08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</row>
    <row r="202" spans="1:18" ht="12" customHeight="1" hidden="1" outlineLevel="1">
      <c r="A202" s="90"/>
      <c r="B202" s="68">
        <v>635006</v>
      </c>
      <c r="C202" s="69" t="s">
        <v>91</v>
      </c>
      <c r="D202" s="78">
        <v>38</v>
      </c>
      <c r="E202" s="133"/>
      <c r="F202" s="78">
        <f>+D202</f>
        <v>38</v>
      </c>
      <c r="G202" s="5">
        <v>48</v>
      </c>
      <c r="H202" s="123">
        <f>+G202/D202</f>
        <v>1.263157894736842</v>
      </c>
      <c r="I202" s="3">
        <f>+F202</f>
        <v>38</v>
      </c>
      <c r="K202" s="100"/>
      <c r="L202" s="495"/>
      <c r="M202" s="495"/>
      <c r="N202" s="3"/>
      <c r="O202" s="3"/>
      <c r="P202" s="3"/>
      <c r="Q202" s="3"/>
      <c r="R202" s="3"/>
    </row>
    <row r="203" spans="1:18" ht="12" customHeight="1" collapsed="1">
      <c r="A203" s="321" t="s">
        <v>358</v>
      </c>
      <c r="B203" s="322"/>
      <c r="C203" s="323" t="s">
        <v>357</v>
      </c>
      <c r="D203" s="324">
        <f>SUM(D205:D209)</f>
        <v>2335</v>
      </c>
      <c r="E203" s="325">
        <f>SUM(E205:E209)</f>
        <v>0</v>
      </c>
      <c r="F203" s="324">
        <f>SUM(F205:F209)</f>
        <v>2335</v>
      </c>
      <c r="G203" s="324" t="e">
        <f>+G204+#REF!+G207</f>
        <v>#REF!</v>
      </c>
      <c r="H203" s="325" t="e">
        <f>+H204+#REF!+H207</f>
        <v>#REF!</v>
      </c>
      <c r="I203" s="327" t="e">
        <f>+I204+#REF!+I207</f>
        <v>#REF!</v>
      </c>
      <c r="J203" s="330"/>
      <c r="K203" s="331"/>
      <c r="L203" s="526">
        <f aca="true" t="shared" si="15" ref="L203:R203">SUM(L204:L210)</f>
        <v>15843.98</v>
      </c>
      <c r="M203" s="526">
        <f t="shared" si="15"/>
        <v>15536.78</v>
      </c>
      <c r="N203" s="329">
        <f t="shared" si="15"/>
        <v>17450</v>
      </c>
      <c r="O203" s="329">
        <f t="shared" si="15"/>
        <v>15850</v>
      </c>
      <c r="P203" s="329">
        <f t="shared" si="15"/>
        <v>16350</v>
      </c>
      <c r="Q203" s="329">
        <f t="shared" si="15"/>
        <v>17450</v>
      </c>
      <c r="R203" s="329">
        <f t="shared" si="15"/>
        <v>17450</v>
      </c>
    </row>
    <row r="204" spans="1:18" ht="12" customHeight="1">
      <c r="A204" s="90"/>
      <c r="B204" s="91">
        <v>633</v>
      </c>
      <c r="C204" s="93" t="s">
        <v>201</v>
      </c>
      <c r="D204" s="109"/>
      <c r="E204" s="118"/>
      <c r="F204" s="109">
        <f>+D204</f>
        <v>0</v>
      </c>
      <c r="G204" s="109">
        <f>+G205+G206</f>
        <v>12</v>
      </c>
      <c r="H204" s="111">
        <f>+H205+H206</f>
        <v>0.44999999999999996</v>
      </c>
      <c r="I204" s="112">
        <f>+I205+I206</f>
        <v>27</v>
      </c>
      <c r="K204" s="100"/>
      <c r="L204" s="495">
        <v>827.8</v>
      </c>
      <c r="M204" s="495">
        <v>853.02</v>
      </c>
      <c r="N204" s="3">
        <v>850</v>
      </c>
      <c r="O204" s="3">
        <v>850</v>
      </c>
      <c r="P204" s="3">
        <v>850</v>
      </c>
      <c r="Q204" s="3">
        <v>850</v>
      </c>
      <c r="R204" s="3">
        <v>850</v>
      </c>
    </row>
    <row r="205" spans="1:18" ht="12" customHeight="1" hidden="1" outlineLevel="1">
      <c r="A205" s="90"/>
      <c r="B205" s="68">
        <v>633006</v>
      </c>
      <c r="C205" s="69" t="s">
        <v>80</v>
      </c>
      <c r="D205" s="78">
        <v>60</v>
      </c>
      <c r="E205" s="133"/>
      <c r="F205" s="78">
        <f>+D205</f>
        <v>60</v>
      </c>
      <c r="G205" s="5">
        <v>7</v>
      </c>
      <c r="H205" s="123">
        <f>+G205/D205</f>
        <v>0.11666666666666667</v>
      </c>
      <c r="I205" s="3">
        <v>20</v>
      </c>
      <c r="K205" s="100"/>
      <c r="L205" s="495"/>
      <c r="M205" s="495"/>
      <c r="N205" s="3"/>
      <c r="O205" s="3"/>
      <c r="P205" s="3"/>
      <c r="Q205" s="3"/>
      <c r="R205" s="3"/>
    </row>
    <row r="206" spans="1:18" ht="12" customHeight="1" hidden="1" outlineLevel="1">
      <c r="A206" s="90"/>
      <c r="B206" s="68">
        <v>633011</v>
      </c>
      <c r="C206" s="69" t="s">
        <v>107</v>
      </c>
      <c r="D206" s="78">
        <v>15</v>
      </c>
      <c r="E206" s="133"/>
      <c r="F206" s="78">
        <f>+D206</f>
        <v>15</v>
      </c>
      <c r="G206" s="5">
        <v>5</v>
      </c>
      <c r="H206" s="123">
        <f>+G206/D206</f>
        <v>0.3333333333333333</v>
      </c>
      <c r="I206" s="3">
        <v>7</v>
      </c>
      <c r="K206" s="100"/>
      <c r="L206" s="495"/>
      <c r="M206" s="495"/>
      <c r="N206" s="3"/>
      <c r="O206" s="3"/>
      <c r="P206" s="3"/>
      <c r="Q206" s="3"/>
      <c r="R206" s="3"/>
    </row>
    <row r="207" spans="1:18" ht="12" customHeight="1" collapsed="1">
      <c r="A207" s="90"/>
      <c r="B207" s="68">
        <v>637004</v>
      </c>
      <c r="C207" s="93" t="s">
        <v>216</v>
      </c>
      <c r="D207" s="109"/>
      <c r="E207" s="118"/>
      <c r="F207" s="110"/>
      <c r="G207" s="126" t="e">
        <f>+G208+G209+#REF!</f>
        <v>#REF!</v>
      </c>
      <c r="H207" s="110" t="e">
        <f>+H208+H209+#REF!</f>
        <v>#REF!</v>
      </c>
      <c r="I207" s="112" t="e">
        <f>+I208+I209+#REF!</f>
        <v>#REF!</v>
      </c>
      <c r="K207" s="100"/>
      <c r="L207" s="495">
        <v>13980.85</v>
      </c>
      <c r="M207" s="495">
        <v>13804.7</v>
      </c>
      <c r="N207" s="3">
        <v>15600</v>
      </c>
      <c r="O207" s="3">
        <v>14000</v>
      </c>
      <c r="P207" s="3">
        <v>14500</v>
      </c>
      <c r="Q207" s="3">
        <v>15600</v>
      </c>
      <c r="R207" s="3">
        <v>15600</v>
      </c>
    </row>
    <row r="208" spans="1:18" ht="12" customHeight="1" hidden="1" outlineLevel="1">
      <c r="A208" s="90"/>
      <c r="B208" s="68">
        <v>637005</v>
      </c>
      <c r="C208" s="69" t="s">
        <v>96</v>
      </c>
      <c r="D208" s="92">
        <v>60</v>
      </c>
      <c r="E208" s="133"/>
      <c r="F208" s="78">
        <f>+D208</f>
        <v>60</v>
      </c>
      <c r="G208" s="5">
        <v>15</v>
      </c>
      <c r="H208" s="123">
        <f>+G208/D208</f>
        <v>0.25</v>
      </c>
      <c r="I208" s="5">
        <v>60</v>
      </c>
      <c r="K208" s="100"/>
      <c r="L208" s="495"/>
      <c r="M208" s="495"/>
      <c r="N208" s="5"/>
      <c r="O208" s="5"/>
      <c r="P208" s="5"/>
      <c r="Q208" s="5"/>
      <c r="R208" s="3"/>
    </row>
    <row r="209" spans="1:18" ht="12" customHeight="1" hidden="1" outlineLevel="1">
      <c r="A209" s="90"/>
      <c r="B209" s="68">
        <v>637012</v>
      </c>
      <c r="C209" s="69" t="s">
        <v>97</v>
      </c>
      <c r="D209" s="78">
        <v>2200</v>
      </c>
      <c r="E209" s="133"/>
      <c r="F209" s="78">
        <f>+D209</f>
        <v>2200</v>
      </c>
      <c r="G209" s="5">
        <v>1612</v>
      </c>
      <c r="H209" s="123">
        <f>+G209/D209</f>
        <v>0.7327272727272728</v>
      </c>
      <c r="I209" s="3">
        <f>2260+55</f>
        <v>2315</v>
      </c>
      <c r="K209" s="100"/>
      <c r="L209" s="495"/>
      <c r="M209" s="495"/>
      <c r="N209" s="3"/>
      <c r="O209" s="3"/>
      <c r="P209" s="3"/>
      <c r="Q209" s="3"/>
      <c r="R209" s="3"/>
    </row>
    <row r="210" spans="1:18" ht="12" customHeight="1" collapsed="1">
      <c r="A210" s="90"/>
      <c r="B210" s="68">
        <v>637012</v>
      </c>
      <c r="C210" s="93" t="s">
        <v>217</v>
      </c>
      <c r="D210" s="93"/>
      <c r="E210" s="93"/>
      <c r="F210" s="93"/>
      <c r="G210" s="93"/>
      <c r="H210" s="123" t="e">
        <f>+G210/D210</f>
        <v>#DIV/0!</v>
      </c>
      <c r="I210" s="5"/>
      <c r="K210" s="100"/>
      <c r="L210" s="495">
        <v>1035.33</v>
      </c>
      <c r="M210" s="495">
        <v>879.06</v>
      </c>
      <c r="N210" s="5">
        <v>1000</v>
      </c>
      <c r="O210" s="5">
        <v>1000</v>
      </c>
      <c r="P210" s="5">
        <v>1000</v>
      </c>
      <c r="Q210" s="5">
        <v>1000</v>
      </c>
      <c r="R210" s="3">
        <v>1000</v>
      </c>
    </row>
    <row r="211" spans="1:18" ht="12" customHeight="1">
      <c r="A211" s="321" t="s">
        <v>182</v>
      </c>
      <c r="B211" s="322"/>
      <c r="C211" s="323"/>
      <c r="D211" s="324"/>
      <c r="E211" s="412"/>
      <c r="F211" s="412"/>
      <c r="G211" s="412"/>
      <c r="H211" s="328"/>
      <c r="I211" s="327"/>
      <c r="J211" s="330"/>
      <c r="K211" s="331"/>
      <c r="L211" s="526">
        <f aca="true" t="shared" si="16" ref="L211:R211">SUM(L212:L221)</f>
        <v>7596.369999999999</v>
      </c>
      <c r="M211" s="526">
        <f t="shared" si="16"/>
        <v>2373.5499999999997</v>
      </c>
      <c r="N211" s="329">
        <f t="shared" si="16"/>
        <v>11532</v>
      </c>
      <c r="O211" s="327">
        <f t="shared" si="16"/>
        <v>11847</v>
      </c>
      <c r="P211" s="329">
        <f t="shared" si="16"/>
        <v>11717</v>
      </c>
      <c r="Q211" s="329">
        <f t="shared" si="16"/>
        <v>2937</v>
      </c>
      <c r="R211" s="329">
        <f t="shared" si="16"/>
        <v>2937.04</v>
      </c>
    </row>
    <row r="212" spans="1:18" ht="12" customHeight="1">
      <c r="A212" s="127"/>
      <c r="B212" s="91">
        <v>632001</v>
      </c>
      <c r="C212" s="93" t="s">
        <v>183</v>
      </c>
      <c r="D212" s="109"/>
      <c r="E212" s="118"/>
      <c r="F212" s="110"/>
      <c r="G212" s="118"/>
      <c r="H212" s="125"/>
      <c r="I212" s="112">
        <f>+I213</f>
        <v>200</v>
      </c>
      <c r="K212" s="100"/>
      <c r="L212" s="521">
        <v>803.7</v>
      </c>
      <c r="M212" s="521">
        <v>854.07</v>
      </c>
      <c r="N212" s="170">
        <v>875</v>
      </c>
      <c r="O212" s="3">
        <v>1000</v>
      </c>
      <c r="P212" s="170">
        <v>1000</v>
      </c>
      <c r="Q212" s="170">
        <v>1000</v>
      </c>
      <c r="R212" s="170">
        <v>1000.04</v>
      </c>
    </row>
    <row r="213" spans="1:18" ht="12" customHeight="1" hidden="1" outlineLevel="1">
      <c r="A213" s="127"/>
      <c r="B213" s="68">
        <v>637004</v>
      </c>
      <c r="C213" s="130" t="s">
        <v>95</v>
      </c>
      <c r="D213" s="92">
        <v>200</v>
      </c>
      <c r="E213" s="93"/>
      <c r="F213" s="92">
        <f>+D213</f>
        <v>200</v>
      </c>
      <c r="G213" s="5">
        <v>49</v>
      </c>
      <c r="H213" s="123">
        <f>+G213/D213</f>
        <v>0.245</v>
      </c>
      <c r="I213" s="5">
        <f>+F213</f>
        <v>200</v>
      </c>
      <c r="K213" s="100"/>
      <c r="L213" s="521"/>
      <c r="M213" s="521"/>
      <c r="N213" s="171"/>
      <c r="O213" s="5"/>
      <c r="P213" s="171"/>
      <c r="Q213" s="171"/>
      <c r="R213" s="170"/>
    </row>
    <row r="214" spans="1:18" ht="12" customHeight="1" outlineLevel="1">
      <c r="A214" s="127"/>
      <c r="B214" s="68">
        <v>632002</v>
      </c>
      <c r="C214" s="69" t="s">
        <v>184</v>
      </c>
      <c r="D214" s="93"/>
      <c r="E214" s="93"/>
      <c r="F214" s="93"/>
      <c r="G214" s="93"/>
      <c r="H214" s="123"/>
      <c r="I214" s="5"/>
      <c r="K214" s="100"/>
      <c r="L214" s="521">
        <v>650.83</v>
      </c>
      <c r="M214" s="521">
        <v>772.55</v>
      </c>
      <c r="N214" s="171">
        <v>910</v>
      </c>
      <c r="O214" s="630">
        <v>772</v>
      </c>
      <c r="P214" s="171">
        <v>870</v>
      </c>
      <c r="Q214" s="171">
        <v>890</v>
      </c>
      <c r="R214" s="170">
        <v>890</v>
      </c>
    </row>
    <row r="215" spans="1:18" ht="12" customHeight="1" outlineLevel="1">
      <c r="A215" s="90"/>
      <c r="B215" s="68">
        <v>633006</v>
      </c>
      <c r="C215" s="69" t="s">
        <v>218</v>
      </c>
      <c r="D215" s="93"/>
      <c r="E215" s="93"/>
      <c r="F215" s="93"/>
      <c r="G215" s="93"/>
      <c r="H215" s="123"/>
      <c r="I215" s="5"/>
      <c r="K215" s="100"/>
      <c r="L215" s="521">
        <v>495.63</v>
      </c>
      <c r="M215" s="521">
        <v>144.74</v>
      </c>
      <c r="N215" s="171">
        <v>400</v>
      </c>
      <c r="O215" s="630">
        <v>645</v>
      </c>
      <c r="P215" s="171">
        <v>500</v>
      </c>
      <c r="Q215" s="171">
        <v>500</v>
      </c>
      <c r="R215" s="170">
        <v>500</v>
      </c>
    </row>
    <row r="216" spans="1:18" ht="12" customHeight="1" outlineLevel="1">
      <c r="A216" s="90"/>
      <c r="B216" s="68">
        <v>635006</v>
      </c>
      <c r="C216" s="69" t="s">
        <v>383</v>
      </c>
      <c r="D216" s="93"/>
      <c r="E216" s="93"/>
      <c r="F216" s="93"/>
      <c r="G216" s="93"/>
      <c r="H216" s="123"/>
      <c r="I216" s="5"/>
      <c r="K216" s="100"/>
      <c r="L216" s="521">
        <v>0</v>
      </c>
      <c r="M216" s="521">
        <v>415.51</v>
      </c>
      <c r="N216" s="171">
        <v>9000</v>
      </c>
      <c r="O216" s="5">
        <v>9000</v>
      </c>
      <c r="P216" s="171">
        <v>9000</v>
      </c>
      <c r="Q216" s="171">
        <v>200</v>
      </c>
      <c r="R216" s="170">
        <v>200</v>
      </c>
    </row>
    <row r="217" spans="1:18" ht="12" customHeight="1" outlineLevel="1">
      <c r="A217" s="90"/>
      <c r="B217" s="68">
        <v>637004</v>
      </c>
      <c r="C217" s="69" t="s">
        <v>446</v>
      </c>
      <c r="D217" s="105"/>
      <c r="E217" s="93"/>
      <c r="F217" s="105"/>
      <c r="G217" s="93"/>
      <c r="H217" s="123"/>
      <c r="I217" s="3"/>
      <c r="K217" s="100"/>
      <c r="L217" s="495">
        <v>400</v>
      </c>
      <c r="M217" s="495">
        <v>0</v>
      </c>
      <c r="N217" s="3">
        <v>0</v>
      </c>
      <c r="O217" s="624">
        <v>83</v>
      </c>
      <c r="P217" s="3">
        <v>0</v>
      </c>
      <c r="Q217" s="3">
        <v>0</v>
      </c>
      <c r="R217" s="3">
        <v>0</v>
      </c>
    </row>
    <row r="218" spans="1:18" ht="12" customHeight="1" outlineLevel="1">
      <c r="A218" s="90"/>
      <c r="B218" s="68">
        <v>637004</v>
      </c>
      <c r="C218" s="69" t="s">
        <v>348</v>
      </c>
      <c r="D218" s="105"/>
      <c r="E218" s="93"/>
      <c r="F218" s="105"/>
      <c r="G218" s="93"/>
      <c r="H218" s="123"/>
      <c r="I218" s="3"/>
      <c r="K218" s="100"/>
      <c r="L218" s="495">
        <v>3396.41</v>
      </c>
      <c r="M218" s="495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</row>
    <row r="219" spans="1:18" ht="12" customHeight="1" outlineLevel="1">
      <c r="A219" s="90"/>
      <c r="B219" s="68">
        <v>637012</v>
      </c>
      <c r="C219" s="69" t="s">
        <v>185</v>
      </c>
      <c r="D219" s="93"/>
      <c r="E219" s="93"/>
      <c r="F219" s="93"/>
      <c r="G219" s="93"/>
      <c r="H219" s="123"/>
      <c r="I219" s="5"/>
      <c r="K219" s="100"/>
      <c r="L219" s="171">
        <v>180.17</v>
      </c>
      <c r="M219" s="171">
        <v>186.68</v>
      </c>
      <c r="N219" s="171">
        <v>180</v>
      </c>
      <c r="O219" s="5">
        <v>180</v>
      </c>
      <c r="P219" s="171">
        <v>180</v>
      </c>
      <c r="Q219" s="171">
        <v>180</v>
      </c>
      <c r="R219" s="170">
        <v>180</v>
      </c>
    </row>
    <row r="220" spans="1:18" ht="12" customHeight="1" outlineLevel="1">
      <c r="A220" s="90"/>
      <c r="B220" s="68">
        <v>637015</v>
      </c>
      <c r="C220" s="69" t="s">
        <v>284</v>
      </c>
      <c r="D220" s="105"/>
      <c r="E220" s="93"/>
      <c r="F220" s="105"/>
      <c r="G220" s="93"/>
      <c r="H220" s="123"/>
      <c r="I220" s="3"/>
      <c r="K220" s="100"/>
      <c r="L220" s="495">
        <v>83.4</v>
      </c>
      <c r="M220" s="495">
        <v>0</v>
      </c>
      <c r="N220" s="3">
        <v>167</v>
      </c>
      <c r="O220" s="3">
        <v>167</v>
      </c>
      <c r="P220" s="3">
        <v>167</v>
      </c>
      <c r="Q220" s="3">
        <v>167</v>
      </c>
      <c r="R220" s="3">
        <v>167</v>
      </c>
    </row>
    <row r="221" spans="1:18" ht="12" customHeight="1" outlineLevel="1">
      <c r="A221" s="90"/>
      <c r="B221" s="68">
        <v>637018</v>
      </c>
      <c r="C221" s="69" t="s">
        <v>237</v>
      </c>
      <c r="D221" s="93"/>
      <c r="E221" s="93"/>
      <c r="F221" s="93"/>
      <c r="G221" s="93"/>
      <c r="H221" s="123"/>
      <c r="I221" s="5"/>
      <c r="K221" s="100"/>
      <c r="L221" s="171">
        <v>1586.23</v>
      </c>
      <c r="M221" s="171">
        <v>0</v>
      </c>
      <c r="N221" s="171">
        <v>0</v>
      </c>
      <c r="O221" s="5">
        <v>0</v>
      </c>
      <c r="P221" s="171">
        <v>0</v>
      </c>
      <c r="Q221" s="171">
        <v>0</v>
      </c>
      <c r="R221" s="170">
        <v>0</v>
      </c>
    </row>
    <row r="222" spans="1:18" ht="12" customHeight="1">
      <c r="A222" s="631" t="s">
        <v>132</v>
      </c>
      <c r="B222" s="632"/>
      <c r="C222" s="632"/>
      <c r="D222" s="476"/>
      <c r="E222" s="477"/>
      <c r="F222" s="476"/>
      <c r="G222" s="477"/>
      <c r="H222" s="478"/>
      <c r="I222" s="479"/>
      <c r="J222" s="480"/>
      <c r="K222" s="481"/>
      <c r="L222" s="501">
        <f>SUM(L224:L225)</f>
        <v>1771.5</v>
      </c>
      <c r="M222" s="501">
        <f>SUM(M224:M225)</f>
        <v>0</v>
      </c>
      <c r="N222" s="327">
        <f>SUM(N224:N225)</f>
        <v>0</v>
      </c>
      <c r="O222" s="327">
        <f>SUM(O223:O225)</f>
        <v>273</v>
      </c>
      <c r="P222" s="327">
        <f>SUM(P224:P225)</f>
        <v>1080</v>
      </c>
      <c r="Q222" s="327">
        <f>SUM(Q224:Q225)</f>
        <v>0</v>
      </c>
      <c r="R222" s="327">
        <f>SUM(R223:R225)</f>
        <v>200</v>
      </c>
    </row>
    <row r="223" spans="1:18" ht="12" customHeight="1">
      <c r="A223" s="590"/>
      <c r="B223" s="600">
        <v>633015</v>
      </c>
      <c r="C223" s="599" t="s">
        <v>422</v>
      </c>
      <c r="D223" s="591"/>
      <c r="E223" s="592"/>
      <c r="F223" s="591"/>
      <c r="G223" s="592"/>
      <c r="H223" s="593"/>
      <c r="I223" s="594"/>
      <c r="J223" s="595"/>
      <c r="K223" s="596"/>
      <c r="L223" s="597">
        <v>0</v>
      </c>
      <c r="M223" s="597">
        <v>0</v>
      </c>
      <c r="N223" s="598">
        <v>0</v>
      </c>
      <c r="O223" s="558">
        <v>196</v>
      </c>
      <c r="P223" s="598">
        <v>200</v>
      </c>
      <c r="Q223" s="598">
        <v>200</v>
      </c>
      <c r="R223" s="598">
        <v>200</v>
      </c>
    </row>
    <row r="224" spans="1:18" ht="12" customHeight="1">
      <c r="A224" s="475"/>
      <c r="B224" s="68">
        <v>637005</v>
      </c>
      <c r="C224" s="69" t="s">
        <v>327</v>
      </c>
      <c r="D224" s="105"/>
      <c r="E224" s="93"/>
      <c r="F224" s="105"/>
      <c r="G224" s="93"/>
      <c r="H224" s="123"/>
      <c r="I224" s="3"/>
      <c r="K224" s="100"/>
      <c r="L224" s="495">
        <v>1500</v>
      </c>
      <c r="M224" s="495">
        <v>0</v>
      </c>
      <c r="N224" s="3">
        <v>0</v>
      </c>
      <c r="O224" s="3">
        <v>0</v>
      </c>
      <c r="P224" s="3">
        <v>1080</v>
      </c>
      <c r="Q224" s="3">
        <v>0</v>
      </c>
      <c r="R224" s="3">
        <v>0</v>
      </c>
    </row>
    <row r="225" spans="1:18" ht="12" customHeight="1">
      <c r="A225" s="90"/>
      <c r="B225" s="68">
        <v>637023</v>
      </c>
      <c r="C225" s="69" t="s">
        <v>177</v>
      </c>
      <c r="D225" s="105"/>
      <c r="E225" s="93"/>
      <c r="F225" s="105"/>
      <c r="G225" s="93"/>
      <c r="H225" s="123"/>
      <c r="I225" s="3"/>
      <c r="K225" s="100"/>
      <c r="L225" s="495">
        <v>271.5</v>
      </c>
      <c r="M225" s="495">
        <v>0</v>
      </c>
      <c r="N225" s="3">
        <v>0</v>
      </c>
      <c r="O225" s="3">
        <v>77</v>
      </c>
      <c r="P225" s="3">
        <v>0</v>
      </c>
      <c r="Q225" s="3">
        <v>0</v>
      </c>
      <c r="R225" s="3">
        <v>0</v>
      </c>
    </row>
    <row r="226" spans="1:18" ht="12" customHeight="1">
      <c r="A226" s="339" t="s">
        <v>359</v>
      </c>
      <c r="B226" s="322"/>
      <c r="C226" s="323"/>
      <c r="D226" s="324">
        <f>+D230</f>
        <v>500</v>
      </c>
      <c r="E226" s="325">
        <f>+E230</f>
        <v>0</v>
      </c>
      <c r="F226" s="324">
        <f>+F230</f>
        <v>500</v>
      </c>
      <c r="G226" s="327">
        <f>+G230</f>
        <v>282</v>
      </c>
      <c r="H226" s="328">
        <f>+G226/D226</f>
        <v>0.564</v>
      </c>
      <c r="I226" s="327">
        <f>+I230</f>
        <v>400</v>
      </c>
      <c r="J226" s="330"/>
      <c r="K226" s="331"/>
      <c r="L226" s="501">
        <f aca="true" t="shared" si="17" ref="L226:Q226">SUM(L227)</f>
        <v>225.74</v>
      </c>
      <c r="M226" s="501">
        <f t="shared" si="17"/>
        <v>35</v>
      </c>
      <c r="N226" s="327">
        <f t="shared" si="17"/>
        <v>100</v>
      </c>
      <c r="O226" s="327">
        <f t="shared" si="17"/>
        <v>236</v>
      </c>
      <c r="P226" s="327">
        <f t="shared" si="17"/>
        <v>100</v>
      </c>
      <c r="Q226" s="327">
        <f t="shared" si="17"/>
        <v>100</v>
      </c>
      <c r="R226" s="327">
        <f>SUM(R227)</f>
        <v>100</v>
      </c>
    </row>
    <row r="227" spans="1:18" ht="12" customHeight="1">
      <c r="A227" s="413"/>
      <c r="B227" s="549">
        <v>633006</v>
      </c>
      <c r="C227" s="420" t="s">
        <v>328</v>
      </c>
      <c r="D227" s="414"/>
      <c r="E227" s="415"/>
      <c r="F227" s="415"/>
      <c r="G227" s="415"/>
      <c r="H227" s="416"/>
      <c r="I227" s="417"/>
      <c r="J227" s="418"/>
      <c r="K227" s="419"/>
      <c r="L227" s="530">
        <v>225.74</v>
      </c>
      <c r="M227" s="530">
        <v>35</v>
      </c>
      <c r="N227" s="417">
        <v>100</v>
      </c>
      <c r="O227" s="398">
        <v>236</v>
      </c>
      <c r="P227" s="417">
        <v>100</v>
      </c>
      <c r="Q227" s="398">
        <v>100</v>
      </c>
      <c r="R227" s="398">
        <v>100</v>
      </c>
    </row>
    <row r="228" spans="1:18" ht="12" customHeight="1">
      <c r="A228" s="321" t="s">
        <v>16</v>
      </c>
      <c r="B228" s="322"/>
      <c r="C228" s="338"/>
      <c r="D228" s="324">
        <f>SUM(D230:D232)</f>
        <v>700</v>
      </c>
      <c r="E228" s="325">
        <f>SUM(E230:E232)</f>
        <v>0</v>
      </c>
      <c r="F228" s="324">
        <f>SUM(F230:F232)</f>
        <v>700</v>
      </c>
      <c r="G228" s="324" t="e">
        <f>+G229+G231</f>
        <v>#REF!</v>
      </c>
      <c r="H228" s="325" t="e">
        <f>+H229+H231</f>
        <v>#REF!</v>
      </c>
      <c r="I228" s="327" t="e">
        <f>+I229+I231</f>
        <v>#REF!</v>
      </c>
      <c r="J228" s="330"/>
      <c r="K228" s="331"/>
      <c r="L228" s="526">
        <f aca="true" t="shared" si="18" ref="L228:R228">SUM(L229:L235)</f>
        <v>7279.52</v>
      </c>
      <c r="M228" s="526">
        <f t="shared" si="18"/>
        <v>6148.05</v>
      </c>
      <c r="N228" s="329">
        <f t="shared" si="18"/>
        <v>7092</v>
      </c>
      <c r="O228" s="327">
        <f t="shared" si="18"/>
        <v>7440</v>
      </c>
      <c r="P228" s="329">
        <f t="shared" si="18"/>
        <v>7550</v>
      </c>
      <c r="Q228" s="327">
        <f t="shared" si="18"/>
        <v>7450</v>
      </c>
      <c r="R228" s="327">
        <f t="shared" si="18"/>
        <v>7400</v>
      </c>
    </row>
    <row r="229" spans="1:18" ht="12" customHeight="1">
      <c r="A229" s="90"/>
      <c r="B229" s="68">
        <v>632001</v>
      </c>
      <c r="C229" s="69" t="s">
        <v>203</v>
      </c>
      <c r="D229" s="109"/>
      <c r="E229" s="118"/>
      <c r="F229" s="109"/>
      <c r="G229" s="109">
        <f>+G230</f>
        <v>282</v>
      </c>
      <c r="H229" s="111">
        <f>+H230</f>
        <v>0.564</v>
      </c>
      <c r="I229" s="112">
        <f>+I230</f>
        <v>400</v>
      </c>
      <c r="K229" s="100"/>
      <c r="L229" s="495">
        <v>5930.56</v>
      </c>
      <c r="M229" s="495">
        <v>5205.39</v>
      </c>
      <c r="N229" s="3">
        <v>5200</v>
      </c>
      <c r="O229" s="3">
        <v>5720</v>
      </c>
      <c r="P229" s="3">
        <v>5750</v>
      </c>
      <c r="Q229" s="3">
        <v>5750</v>
      </c>
      <c r="R229" s="3">
        <v>5700</v>
      </c>
    </row>
    <row r="230" spans="1:18" ht="12" customHeight="1" hidden="1" outlineLevel="1">
      <c r="A230" s="90"/>
      <c r="B230" s="91" t="s">
        <v>14</v>
      </c>
      <c r="C230" s="69" t="s">
        <v>75</v>
      </c>
      <c r="D230" s="78">
        <v>500</v>
      </c>
      <c r="E230" s="93"/>
      <c r="F230" s="78">
        <f>+D230</f>
        <v>500</v>
      </c>
      <c r="G230" s="5">
        <f>300-18</f>
        <v>282</v>
      </c>
      <c r="H230" s="123">
        <f>+G230/D230</f>
        <v>0.564</v>
      </c>
      <c r="I230" s="3">
        <v>400</v>
      </c>
      <c r="K230" s="100"/>
      <c r="L230" s="495"/>
      <c r="M230" s="495"/>
      <c r="N230" s="3"/>
      <c r="O230" s="3"/>
      <c r="P230" s="3"/>
      <c r="Q230" s="3"/>
      <c r="R230" s="3"/>
    </row>
    <row r="231" spans="1:19" ht="12" customHeight="1" collapsed="1">
      <c r="A231" s="396"/>
      <c r="B231" s="68">
        <v>633006</v>
      </c>
      <c r="C231" s="93" t="s">
        <v>218</v>
      </c>
      <c r="D231" s="120"/>
      <c r="E231" s="118"/>
      <c r="F231" s="110"/>
      <c r="G231" s="126" t="e">
        <f>+G232+#REF!</f>
        <v>#REF!</v>
      </c>
      <c r="H231" s="110" t="e">
        <f>+H232+#REF!</f>
        <v>#REF!</v>
      </c>
      <c r="I231" s="112" t="e">
        <f>+I232+#REF!</f>
        <v>#REF!</v>
      </c>
      <c r="K231" s="100"/>
      <c r="L231" s="495">
        <v>365.95</v>
      </c>
      <c r="M231" s="495">
        <v>127.59</v>
      </c>
      <c r="N231" s="3">
        <v>892</v>
      </c>
      <c r="O231" s="624">
        <v>1020</v>
      </c>
      <c r="P231" s="3">
        <v>1000</v>
      </c>
      <c r="Q231" s="3">
        <v>900</v>
      </c>
      <c r="R231" s="3">
        <v>900</v>
      </c>
      <c r="S231" s="601"/>
    </row>
    <row r="232" spans="1:18" ht="12" customHeight="1" hidden="1" outlineLevel="1">
      <c r="A232" s="396"/>
      <c r="B232" s="68">
        <v>635004</v>
      </c>
      <c r="C232" s="173" t="s">
        <v>92</v>
      </c>
      <c r="D232" s="78">
        <v>200</v>
      </c>
      <c r="E232" s="93"/>
      <c r="F232" s="78">
        <f>+D232</f>
        <v>200</v>
      </c>
      <c r="G232" s="5">
        <v>202</v>
      </c>
      <c r="H232" s="123">
        <f>+G232/D232</f>
        <v>1.01</v>
      </c>
      <c r="I232" s="3">
        <v>300</v>
      </c>
      <c r="K232" s="100"/>
      <c r="L232" s="521"/>
      <c r="M232" s="521"/>
      <c r="N232" s="170"/>
      <c r="O232" s="170"/>
      <c r="P232" s="170"/>
      <c r="Q232" s="170"/>
      <c r="R232" s="170"/>
    </row>
    <row r="233" spans="1:18" ht="12" customHeight="1" outlineLevel="1">
      <c r="A233" s="396"/>
      <c r="B233" s="68">
        <v>633006</v>
      </c>
      <c r="C233" s="69" t="s">
        <v>251</v>
      </c>
      <c r="D233" s="93"/>
      <c r="E233" s="93"/>
      <c r="F233" s="93"/>
      <c r="G233" s="93"/>
      <c r="H233" s="123"/>
      <c r="I233" s="5"/>
      <c r="J233" s="344"/>
      <c r="K233" s="345"/>
      <c r="L233" s="521">
        <v>14.76</v>
      </c>
      <c r="M233" s="521">
        <v>0</v>
      </c>
      <c r="N233" s="171">
        <v>0</v>
      </c>
      <c r="O233" s="171">
        <v>0</v>
      </c>
      <c r="P233" s="171">
        <v>0</v>
      </c>
      <c r="Q233" s="171">
        <v>0</v>
      </c>
      <c r="R233" s="170">
        <v>0</v>
      </c>
    </row>
    <row r="234" spans="1:18" ht="12" customHeight="1" outlineLevel="1">
      <c r="A234" s="396"/>
      <c r="B234" s="68">
        <v>635004</v>
      </c>
      <c r="C234" s="173" t="s">
        <v>189</v>
      </c>
      <c r="D234" s="105"/>
      <c r="E234" s="93"/>
      <c r="F234" s="105"/>
      <c r="G234" s="93"/>
      <c r="H234" s="123"/>
      <c r="I234" s="3"/>
      <c r="K234" s="100"/>
      <c r="L234" s="521">
        <v>401.3</v>
      </c>
      <c r="M234" s="521">
        <v>483.7</v>
      </c>
      <c r="N234" s="170">
        <v>600</v>
      </c>
      <c r="O234" s="625">
        <v>500</v>
      </c>
      <c r="P234" s="170">
        <v>600</v>
      </c>
      <c r="Q234" s="170">
        <v>600</v>
      </c>
      <c r="R234" s="170">
        <v>600</v>
      </c>
    </row>
    <row r="235" spans="1:18" ht="12" customHeight="1">
      <c r="A235" s="90"/>
      <c r="B235" s="68">
        <v>637027</v>
      </c>
      <c r="C235" s="69" t="s">
        <v>188</v>
      </c>
      <c r="D235" s="93"/>
      <c r="E235" s="93"/>
      <c r="F235" s="93"/>
      <c r="G235" s="93"/>
      <c r="H235" s="123"/>
      <c r="I235" s="5"/>
      <c r="K235" s="100"/>
      <c r="L235" s="495">
        <v>566.95</v>
      </c>
      <c r="M235" s="495">
        <v>331.37</v>
      </c>
      <c r="N235" s="5">
        <v>400</v>
      </c>
      <c r="O235" s="171">
        <v>200</v>
      </c>
      <c r="P235" s="5">
        <v>200</v>
      </c>
      <c r="Q235" s="5">
        <v>200</v>
      </c>
      <c r="R235" s="3">
        <v>200</v>
      </c>
    </row>
    <row r="236" spans="1:18" ht="12" customHeight="1">
      <c r="A236" s="332" t="s">
        <v>384</v>
      </c>
      <c r="B236" s="322" t="s">
        <v>385</v>
      </c>
      <c r="C236" s="341"/>
      <c r="D236" s="93"/>
      <c r="E236" s="93"/>
      <c r="F236" s="93"/>
      <c r="G236" s="93"/>
      <c r="H236" s="123"/>
      <c r="I236" s="5"/>
      <c r="K236" s="100"/>
      <c r="L236" s="562">
        <f aca="true" t="shared" si="19" ref="L236:R236">SUM(L237:L238)</f>
        <v>221.26</v>
      </c>
      <c r="M236" s="562">
        <f t="shared" si="19"/>
        <v>568.76</v>
      </c>
      <c r="N236" s="563">
        <f t="shared" si="19"/>
        <v>640</v>
      </c>
      <c r="O236" s="563">
        <f t="shared" si="19"/>
        <v>282</v>
      </c>
      <c r="P236" s="563">
        <f t="shared" si="19"/>
        <v>350</v>
      </c>
      <c r="Q236" s="563">
        <f t="shared" si="19"/>
        <v>350</v>
      </c>
      <c r="R236" s="563">
        <f t="shared" si="19"/>
        <v>350</v>
      </c>
    </row>
    <row r="237" spans="1:18" ht="12" customHeight="1">
      <c r="A237" s="90"/>
      <c r="B237" s="68">
        <v>632001</v>
      </c>
      <c r="C237" s="69" t="s">
        <v>75</v>
      </c>
      <c r="D237" s="93"/>
      <c r="E237" s="93"/>
      <c r="F237" s="93"/>
      <c r="G237" s="93"/>
      <c r="H237" s="123"/>
      <c r="I237" s="5"/>
      <c r="K237" s="100"/>
      <c r="L237" s="495">
        <v>64.58</v>
      </c>
      <c r="M237" s="495">
        <v>518.86</v>
      </c>
      <c r="N237" s="3">
        <v>590</v>
      </c>
      <c r="O237" s="170">
        <v>282</v>
      </c>
      <c r="P237" s="3">
        <v>300</v>
      </c>
      <c r="Q237" s="3">
        <v>300</v>
      </c>
      <c r="R237" s="3">
        <v>300</v>
      </c>
    </row>
    <row r="238" spans="1:18" ht="12" customHeight="1">
      <c r="A238" s="90"/>
      <c r="B238" s="68">
        <v>633006</v>
      </c>
      <c r="C238" s="69" t="s">
        <v>106</v>
      </c>
      <c r="D238" s="93"/>
      <c r="E238" s="93"/>
      <c r="F238" s="93"/>
      <c r="G238" s="93"/>
      <c r="H238" s="123"/>
      <c r="I238" s="5"/>
      <c r="K238" s="100"/>
      <c r="L238" s="495">
        <v>156.68</v>
      </c>
      <c r="M238" s="495">
        <v>49.9</v>
      </c>
      <c r="N238" s="3">
        <v>50</v>
      </c>
      <c r="O238" s="170">
        <v>0</v>
      </c>
      <c r="P238" s="3">
        <v>50</v>
      </c>
      <c r="Q238" s="3">
        <v>50</v>
      </c>
      <c r="R238" s="3">
        <v>50</v>
      </c>
    </row>
    <row r="239" spans="1:18" ht="12" customHeight="1">
      <c r="A239" s="321" t="s">
        <v>220</v>
      </c>
      <c r="B239" s="322" t="s">
        <v>219</v>
      </c>
      <c r="C239" s="341"/>
      <c r="D239" s="324">
        <f>SUM(D241:D246)</f>
        <v>170</v>
      </c>
      <c r="E239" s="325">
        <f>SUM(E241:E246)</f>
        <v>0</v>
      </c>
      <c r="F239" s="324">
        <f>SUM(F241:F246)</f>
        <v>109</v>
      </c>
      <c r="G239" s="324" t="e">
        <f>+G240+#REF!</f>
        <v>#REF!</v>
      </c>
      <c r="H239" s="325" t="e">
        <f>+H240+#REF!</f>
        <v>#REF!</v>
      </c>
      <c r="I239" s="327" t="e">
        <f>+I240+#REF!</f>
        <v>#REF!</v>
      </c>
      <c r="J239" s="330"/>
      <c r="K239" s="331"/>
      <c r="L239" s="526">
        <f aca="true" t="shared" si="20" ref="L239:R239">SUM(L240:L248)</f>
        <v>1520.79</v>
      </c>
      <c r="M239" s="526">
        <f t="shared" si="20"/>
        <v>1001.4300000000001</v>
      </c>
      <c r="N239" s="329">
        <f t="shared" si="20"/>
        <v>1000</v>
      </c>
      <c r="O239" s="329">
        <f t="shared" si="20"/>
        <v>2344</v>
      </c>
      <c r="P239" s="329">
        <f t="shared" si="20"/>
        <v>1000</v>
      </c>
      <c r="Q239" s="329">
        <f t="shared" si="20"/>
        <v>1000</v>
      </c>
      <c r="R239" s="329">
        <f t="shared" si="20"/>
        <v>1000</v>
      </c>
    </row>
    <row r="240" spans="1:18" ht="12" customHeight="1">
      <c r="A240" s="90"/>
      <c r="B240" s="68">
        <v>632001</v>
      </c>
      <c r="C240" s="93" t="s">
        <v>186</v>
      </c>
      <c r="D240" s="120"/>
      <c r="E240" s="118"/>
      <c r="F240" s="110"/>
      <c r="G240" s="126">
        <f>SUM(G241:G243)</f>
        <v>47</v>
      </c>
      <c r="H240" s="110">
        <f>SUM(H241:H243)</f>
        <v>1.3538461538461537</v>
      </c>
      <c r="I240" s="112">
        <f>SUM(I241:I243)</f>
        <v>49</v>
      </c>
      <c r="K240" s="100"/>
      <c r="L240" s="495">
        <v>630.1</v>
      </c>
      <c r="M240" s="495">
        <v>541.74</v>
      </c>
      <c r="N240" s="3">
        <v>650</v>
      </c>
      <c r="O240" s="170">
        <v>636</v>
      </c>
      <c r="P240" s="3">
        <v>650</v>
      </c>
      <c r="Q240" s="170">
        <v>650</v>
      </c>
      <c r="R240" s="170">
        <v>650</v>
      </c>
    </row>
    <row r="241" spans="1:18" ht="12" customHeight="1" hidden="1" outlineLevel="1">
      <c r="A241" s="90"/>
      <c r="B241" s="91" t="s">
        <v>14</v>
      </c>
      <c r="C241" s="69" t="s">
        <v>75</v>
      </c>
      <c r="D241" s="131">
        <v>39</v>
      </c>
      <c r="E241" s="93"/>
      <c r="F241" s="131">
        <f>+D241</f>
        <v>39</v>
      </c>
      <c r="G241" s="5">
        <v>45</v>
      </c>
      <c r="H241" s="123">
        <f>+G241/D241</f>
        <v>1.1538461538461537</v>
      </c>
      <c r="I241" s="167">
        <f>+F241</f>
        <v>39</v>
      </c>
      <c r="K241" s="100"/>
      <c r="L241" s="521"/>
      <c r="M241" s="521"/>
      <c r="N241" s="184"/>
      <c r="O241" s="184"/>
      <c r="P241" s="184"/>
      <c r="Q241" s="184"/>
      <c r="R241" s="170"/>
    </row>
    <row r="242" spans="1:18" ht="12" customHeight="1" hidden="1" outlineLevel="1">
      <c r="A242" s="90"/>
      <c r="B242" s="68">
        <v>632002</v>
      </c>
      <c r="C242" s="69" t="s">
        <v>76</v>
      </c>
      <c r="D242" s="78">
        <v>10</v>
      </c>
      <c r="E242" s="93"/>
      <c r="F242" s="131">
        <f>+D242</f>
        <v>10</v>
      </c>
      <c r="G242" s="5">
        <v>2</v>
      </c>
      <c r="H242" s="123">
        <f>+G242/D242</f>
        <v>0.2</v>
      </c>
      <c r="I242" s="167">
        <f>+F242</f>
        <v>10</v>
      </c>
      <c r="K242" s="100"/>
      <c r="L242" s="521"/>
      <c r="M242" s="521"/>
      <c r="N242" s="184"/>
      <c r="O242" s="184"/>
      <c r="P242" s="184"/>
      <c r="Q242" s="184"/>
      <c r="R242" s="170"/>
    </row>
    <row r="243" spans="1:18" ht="12" customHeight="1" outlineLevel="1">
      <c r="A243" s="90"/>
      <c r="B243" s="68">
        <v>633006</v>
      </c>
      <c r="C243" s="69" t="s">
        <v>187</v>
      </c>
      <c r="D243" s="78"/>
      <c r="E243" s="93"/>
      <c r="F243" s="395"/>
      <c r="G243" s="124"/>
      <c r="H243" s="123"/>
      <c r="I243" s="167"/>
      <c r="K243" s="100"/>
      <c r="L243" s="521">
        <v>162.26</v>
      </c>
      <c r="M243" s="521">
        <v>288.37</v>
      </c>
      <c r="N243" s="184">
        <v>50</v>
      </c>
      <c r="O243" s="184">
        <v>493</v>
      </c>
      <c r="P243" s="184">
        <v>50</v>
      </c>
      <c r="Q243" s="184">
        <v>50</v>
      </c>
      <c r="R243" s="170">
        <v>50</v>
      </c>
    </row>
    <row r="244" spans="1:18" ht="12" customHeight="1" outlineLevel="1">
      <c r="A244" s="90"/>
      <c r="B244" s="176">
        <v>633006</v>
      </c>
      <c r="C244" s="69" t="s">
        <v>279</v>
      </c>
      <c r="D244" s="78">
        <v>61</v>
      </c>
      <c r="E244" s="93"/>
      <c r="F244" s="131"/>
      <c r="G244" s="5">
        <v>-50</v>
      </c>
      <c r="H244" s="123">
        <f>+G244/D244</f>
        <v>-0.819672131147541</v>
      </c>
      <c r="I244" s="3"/>
      <c r="K244" s="100"/>
      <c r="L244" s="495">
        <v>346.16</v>
      </c>
      <c r="M244" s="495">
        <v>0</v>
      </c>
      <c r="N244" s="3">
        <v>0</v>
      </c>
      <c r="O244" s="170">
        <v>0</v>
      </c>
      <c r="P244" s="3">
        <v>0</v>
      </c>
      <c r="Q244" s="170">
        <v>0</v>
      </c>
      <c r="R244" s="170">
        <v>0</v>
      </c>
    </row>
    <row r="245" spans="1:18" ht="12" customHeight="1" outlineLevel="1">
      <c r="A245" s="90"/>
      <c r="B245" s="68">
        <v>634001</v>
      </c>
      <c r="C245" s="69" t="s">
        <v>386</v>
      </c>
      <c r="D245" s="78"/>
      <c r="E245" s="93"/>
      <c r="F245" s="395"/>
      <c r="G245" s="124"/>
      <c r="H245" s="123"/>
      <c r="I245" s="167"/>
      <c r="K245" s="100"/>
      <c r="L245" s="521">
        <v>314.77</v>
      </c>
      <c r="M245" s="521">
        <v>171.32</v>
      </c>
      <c r="N245" s="184">
        <v>300</v>
      </c>
      <c r="O245" s="184">
        <v>225</v>
      </c>
      <c r="P245" s="184">
        <v>300</v>
      </c>
      <c r="Q245" s="184">
        <v>300</v>
      </c>
      <c r="R245" s="170">
        <v>300</v>
      </c>
    </row>
    <row r="246" spans="1:18" ht="12" customHeight="1" hidden="1" outlineLevel="1">
      <c r="A246" s="90"/>
      <c r="B246" s="68">
        <v>635006</v>
      </c>
      <c r="C246" s="69" t="s">
        <v>91</v>
      </c>
      <c r="D246" s="78">
        <v>60</v>
      </c>
      <c r="E246" s="93"/>
      <c r="F246" s="131">
        <f>+D246</f>
        <v>60</v>
      </c>
      <c r="G246" s="5">
        <v>1</v>
      </c>
      <c r="H246" s="123">
        <f>+G246/D246</f>
        <v>0.016666666666666666</v>
      </c>
      <c r="I246" s="3">
        <v>60</v>
      </c>
      <c r="K246" s="100"/>
      <c r="L246" s="521"/>
      <c r="M246" s="521"/>
      <c r="N246" s="170"/>
      <c r="O246" s="170"/>
      <c r="P246" s="170"/>
      <c r="Q246" s="170"/>
      <c r="R246" s="170"/>
    </row>
    <row r="247" spans="1:18" ht="12" customHeight="1" outlineLevel="1">
      <c r="A247" s="90"/>
      <c r="B247" s="68">
        <v>635006</v>
      </c>
      <c r="C247" s="69" t="s">
        <v>423</v>
      </c>
      <c r="D247" s="78"/>
      <c r="E247" s="93"/>
      <c r="F247" s="131"/>
      <c r="G247" s="5"/>
      <c r="H247" s="123"/>
      <c r="I247" s="3"/>
      <c r="K247" s="100"/>
      <c r="L247" s="521">
        <v>0</v>
      </c>
      <c r="M247" s="521">
        <v>0</v>
      </c>
      <c r="N247" s="170">
        <v>0</v>
      </c>
      <c r="O247" s="170">
        <v>990</v>
      </c>
      <c r="P247" s="170">
        <v>0</v>
      </c>
      <c r="Q247" s="170">
        <v>0</v>
      </c>
      <c r="R247" s="170">
        <v>0</v>
      </c>
    </row>
    <row r="248" spans="1:18" ht="12" customHeight="1" outlineLevel="1">
      <c r="A248" s="90"/>
      <c r="B248" s="68">
        <v>636001</v>
      </c>
      <c r="C248" s="69" t="s">
        <v>308</v>
      </c>
      <c r="D248" s="78"/>
      <c r="E248" s="93"/>
      <c r="F248" s="131"/>
      <c r="G248" s="5"/>
      <c r="H248" s="123"/>
      <c r="I248" s="3"/>
      <c r="K248" s="100"/>
      <c r="L248" s="521">
        <v>67.5</v>
      </c>
      <c r="M248" s="521">
        <v>0</v>
      </c>
      <c r="N248" s="170">
        <v>0</v>
      </c>
      <c r="O248" s="170">
        <v>0</v>
      </c>
      <c r="P248" s="170">
        <v>0</v>
      </c>
      <c r="Q248" s="170">
        <v>0</v>
      </c>
      <c r="R248" s="170">
        <v>0</v>
      </c>
    </row>
    <row r="249" spans="1:18" ht="12" customHeight="1">
      <c r="A249" s="372" t="s">
        <v>360</v>
      </c>
      <c r="B249" s="373"/>
      <c r="C249" s="374"/>
      <c r="D249" s="78"/>
      <c r="E249" s="93"/>
      <c r="F249" s="131"/>
      <c r="G249" s="124"/>
      <c r="H249" s="123"/>
      <c r="I249" s="3"/>
      <c r="J249" s="375"/>
      <c r="K249" s="376"/>
      <c r="L249" s="533">
        <f aca="true" t="shared" si="21" ref="L249:R249">SUM(L250:L255)</f>
        <v>2171.3199999999997</v>
      </c>
      <c r="M249" s="533">
        <f t="shared" si="21"/>
        <v>7625.709999999999</v>
      </c>
      <c r="N249" s="427">
        <f t="shared" si="21"/>
        <v>3150</v>
      </c>
      <c r="O249" s="563">
        <f t="shared" si="21"/>
        <v>3545</v>
      </c>
      <c r="P249" s="427">
        <f t="shared" si="21"/>
        <v>3050</v>
      </c>
      <c r="Q249" s="563">
        <f t="shared" si="21"/>
        <v>3050</v>
      </c>
      <c r="R249" s="563">
        <f t="shared" si="21"/>
        <v>3050</v>
      </c>
    </row>
    <row r="250" spans="1:18" ht="12" customHeight="1">
      <c r="A250" s="90"/>
      <c r="B250" s="68">
        <v>632001</v>
      </c>
      <c r="C250" s="69" t="s">
        <v>186</v>
      </c>
      <c r="D250" s="78"/>
      <c r="E250" s="93"/>
      <c r="F250" s="131"/>
      <c r="G250" s="124"/>
      <c r="H250" s="123"/>
      <c r="I250" s="3"/>
      <c r="K250" s="100"/>
      <c r="L250" s="521">
        <v>1187.12</v>
      </c>
      <c r="M250" s="521">
        <v>744.91</v>
      </c>
      <c r="N250" s="170">
        <v>1350</v>
      </c>
      <c r="O250" s="625">
        <v>1125</v>
      </c>
      <c r="P250" s="170">
        <v>1400</v>
      </c>
      <c r="Q250" s="170">
        <v>1400</v>
      </c>
      <c r="R250" s="170">
        <v>1400</v>
      </c>
    </row>
    <row r="251" spans="1:19" ht="12" customHeight="1">
      <c r="A251" s="90"/>
      <c r="B251" s="68">
        <v>633006</v>
      </c>
      <c r="C251" s="69" t="s">
        <v>106</v>
      </c>
      <c r="D251" s="78"/>
      <c r="E251" s="93"/>
      <c r="F251" s="131"/>
      <c r="G251" s="124"/>
      <c r="H251" s="123"/>
      <c r="I251" s="3"/>
      <c r="K251" s="100"/>
      <c r="L251" s="521">
        <v>471.6</v>
      </c>
      <c r="M251" s="521">
        <v>4160.57</v>
      </c>
      <c r="N251" s="170">
        <v>1000</v>
      </c>
      <c r="O251" s="170">
        <v>1800</v>
      </c>
      <c r="P251" s="170">
        <v>1000</v>
      </c>
      <c r="Q251" s="170">
        <v>1000</v>
      </c>
      <c r="R251" s="170">
        <v>1000</v>
      </c>
      <c r="S251" s="72">
        <v>1737</v>
      </c>
    </row>
    <row r="252" spans="1:18" ht="12" customHeight="1">
      <c r="A252" s="90"/>
      <c r="B252" s="68">
        <v>635001</v>
      </c>
      <c r="C252" s="69" t="s">
        <v>239</v>
      </c>
      <c r="D252" s="78"/>
      <c r="E252" s="93"/>
      <c r="F252" s="131"/>
      <c r="G252" s="124"/>
      <c r="H252" s="123"/>
      <c r="I252" s="3"/>
      <c r="K252" s="100"/>
      <c r="L252" s="521">
        <v>0</v>
      </c>
      <c r="M252" s="521">
        <v>0</v>
      </c>
      <c r="N252" s="170">
        <v>0</v>
      </c>
      <c r="O252" s="170">
        <v>0</v>
      </c>
      <c r="P252" s="170">
        <v>0</v>
      </c>
      <c r="Q252" s="170">
        <v>0</v>
      </c>
      <c r="R252" s="170">
        <v>0</v>
      </c>
    </row>
    <row r="253" spans="1:19" ht="12" customHeight="1">
      <c r="A253" s="90"/>
      <c r="B253" s="68">
        <v>635006</v>
      </c>
      <c r="C253" s="69" t="s">
        <v>148</v>
      </c>
      <c r="D253" s="78"/>
      <c r="E253" s="93"/>
      <c r="F253" s="131"/>
      <c r="G253" s="124"/>
      <c r="H253" s="123"/>
      <c r="I253" s="3"/>
      <c r="K253" s="100"/>
      <c r="L253" s="521">
        <v>258.6</v>
      </c>
      <c r="M253" s="521">
        <v>2206.2</v>
      </c>
      <c r="N253" s="170">
        <v>500</v>
      </c>
      <c r="O253" s="625">
        <v>470</v>
      </c>
      <c r="P253" s="170">
        <v>500</v>
      </c>
      <c r="Q253" s="170">
        <v>500</v>
      </c>
      <c r="R253" s="170">
        <v>500</v>
      </c>
      <c r="S253" s="72">
        <v>468</v>
      </c>
    </row>
    <row r="254" spans="1:18" ht="12" customHeight="1">
      <c r="A254" s="90"/>
      <c r="B254" s="68">
        <v>637004</v>
      </c>
      <c r="C254" s="69" t="s">
        <v>440</v>
      </c>
      <c r="D254" s="78"/>
      <c r="E254" s="93"/>
      <c r="F254" s="131"/>
      <c r="G254" s="124"/>
      <c r="H254" s="123"/>
      <c r="I254" s="3"/>
      <c r="J254" s="344"/>
      <c r="K254" s="345"/>
      <c r="L254" s="521">
        <v>0</v>
      </c>
      <c r="M254" s="521">
        <v>514.03</v>
      </c>
      <c r="N254" s="170">
        <v>300</v>
      </c>
      <c r="O254" s="170">
        <v>150</v>
      </c>
      <c r="P254" s="170">
        <v>150</v>
      </c>
      <c r="Q254" s="170">
        <v>150</v>
      </c>
      <c r="R254" s="170">
        <v>150</v>
      </c>
    </row>
    <row r="255" spans="1:18" ht="12" customHeight="1">
      <c r="A255" s="90"/>
      <c r="B255" s="68">
        <v>637004</v>
      </c>
      <c r="C255" s="69" t="s">
        <v>274</v>
      </c>
      <c r="D255" s="78"/>
      <c r="E255" s="93"/>
      <c r="F255" s="131"/>
      <c r="G255" s="124"/>
      <c r="H255" s="123"/>
      <c r="I255" s="3"/>
      <c r="K255" s="100"/>
      <c r="L255" s="495">
        <v>254</v>
      </c>
      <c r="M255" s="495">
        <v>0</v>
      </c>
      <c r="N255" s="3">
        <v>0</v>
      </c>
      <c r="O255" s="170">
        <v>0</v>
      </c>
      <c r="P255" s="3">
        <v>0</v>
      </c>
      <c r="Q255" s="170">
        <v>0</v>
      </c>
      <c r="R255" s="170">
        <v>0</v>
      </c>
    </row>
    <row r="256" spans="1:18" ht="12" customHeight="1">
      <c r="A256" s="321" t="s">
        <v>361</v>
      </c>
      <c r="B256" s="334"/>
      <c r="C256" s="342"/>
      <c r="D256" s="324">
        <f>+D257</f>
        <v>2000</v>
      </c>
      <c r="E256" s="325">
        <f>+E257</f>
        <v>0</v>
      </c>
      <c r="F256" s="324">
        <f>+F257</f>
        <v>2000</v>
      </c>
      <c r="G256" s="324" t="e">
        <f>+#REF!</f>
        <v>#REF!</v>
      </c>
      <c r="H256" s="325" t="e">
        <f>+#REF!</f>
        <v>#REF!</v>
      </c>
      <c r="I256" s="327" t="e">
        <f>+#REF!</f>
        <v>#REF!</v>
      </c>
      <c r="J256" s="330"/>
      <c r="K256" s="331"/>
      <c r="L256" s="501">
        <f aca="true" t="shared" si="22" ref="L256:R256">SUM(L258:L266)</f>
        <v>26121.07</v>
      </c>
      <c r="M256" s="501">
        <f t="shared" si="22"/>
        <v>23715.130000000005</v>
      </c>
      <c r="N256" s="327">
        <f t="shared" si="22"/>
        <v>1100</v>
      </c>
      <c r="O256" s="329">
        <f t="shared" si="22"/>
        <v>18641</v>
      </c>
      <c r="P256" s="327">
        <f t="shared" si="22"/>
        <v>850</v>
      </c>
      <c r="Q256" s="327">
        <f t="shared" si="22"/>
        <v>850</v>
      </c>
      <c r="R256" s="327">
        <f t="shared" si="22"/>
        <v>850</v>
      </c>
    </row>
    <row r="257" spans="1:18" ht="12" customHeight="1" hidden="1" outlineLevel="1">
      <c r="A257" s="90"/>
      <c r="B257" s="91" t="s">
        <v>17</v>
      </c>
      <c r="C257" s="122" t="s">
        <v>108</v>
      </c>
      <c r="D257" s="78">
        <v>2000</v>
      </c>
      <c r="E257" s="93"/>
      <c r="F257" s="78">
        <f>+D257</f>
        <v>2000</v>
      </c>
      <c r="G257" s="5">
        <v>1193</v>
      </c>
      <c r="H257" s="123">
        <f>+G257/D257</f>
        <v>0.5965</v>
      </c>
      <c r="I257" s="3">
        <f>+F257</f>
        <v>2000</v>
      </c>
      <c r="K257" s="100"/>
      <c r="L257" s="521"/>
      <c r="M257" s="521"/>
      <c r="N257" s="170"/>
      <c r="O257" s="170"/>
      <c r="P257" s="170"/>
      <c r="Q257" s="170"/>
      <c r="R257" s="170"/>
    </row>
    <row r="258" spans="1:18" ht="12" customHeight="1" collapsed="1">
      <c r="A258" s="90"/>
      <c r="B258" s="68">
        <v>632001</v>
      </c>
      <c r="C258" s="69" t="s">
        <v>263</v>
      </c>
      <c r="D258" s="371"/>
      <c r="E258" s="346"/>
      <c r="F258" s="371"/>
      <c r="G258" s="346"/>
      <c r="H258" s="347"/>
      <c r="I258" s="172"/>
      <c r="K258" s="100"/>
      <c r="L258" s="521">
        <v>190.68</v>
      </c>
      <c r="M258" s="521">
        <v>694.46</v>
      </c>
      <c r="N258" s="170">
        <v>750</v>
      </c>
      <c r="O258" s="170">
        <v>445</v>
      </c>
      <c r="P258" s="170">
        <v>550</v>
      </c>
      <c r="Q258" s="170">
        <v>550</v>
      </c>
      <c r="R258" s="170">
        <v>550</v>
      </c>
    </row>
    <row r="259" spans="1:18" ht="12" customHeight="1">
      <c r="A259" s="90"/>
      <c r="B259" s="68">
        <v>633006</v>
      </c>
      <c r="C259" s="69" t="s">
        <v>41</v>
      </c>
      <c r="D259" s="371"/>
      <c r="E259" s="346"/>
      <c r="F259" s="371"/>
      <c r="G259" s="346"/>
      <c r="H259" s="347"/>
      <c r="I259" s="172"/>
      <c r="K259" s="100"/>
      <c r="L259" s="495">
        <v>135.36</v>
      </c>
      <c r="M259" s="495">
        <v>136.1</v>
      </c>
      <c r="N259" s="3">
        <v>150</v>
      </c>
      <c r="O259" s="170">
        <v>20</v>
      </c>
      <c r="P259" s="3">
        <v>100</v>
      </c>
      <c r="Q259" s="3">
        <v>100</v>
      </c>
      <c r="R259" s="3">
        <v>100</v>
      </c>
    </row>
    <row r="260" spans="1:18" ht="12" customHeight="1">
      <c r="A260" s="90"/>
      <c r="B260" s="68">
        <v>633015</v>
      </c>
      <c r="C260" s="69" t="s">
        <v>245</v>
      </c>
      <c r="D260" s="371"/>
      <c r="E260" s="346"/>
      <c r="F260" s="371"/>
      <c r="G260" s="346"/>
      <c r="H260" s="347"/>
      <c r="I260" s="172"/>
      <c r="K260" s="100"/>
      <c r="L260" s="495">
        <v>90.46</v>
      </c>
      <c r="M260" s="495">
        <v>128.68</v>
      </c>
      <c r="N260" s="3">
        <v>150</v>
      </c>
      <c r="O260" s="170">
        <v>0</v>
      </c>
      <c r="P260" s="3">
        <v>150</v>
      </c>
      <c r="Q260" s="3">
        <v>150</v>
      </c>
      <c r="R260" s="3">
        <v>150</v>
      </c>
    </row>
    <row r="261" spans="1:18" ht="12" customHeight="1">
      <c r="A261" s="396"/>
      <c r="B261" s="68">
        <v>637004</v>
      </c>
      <c r="C261" s="69" t="s">
        <v>309</v>
      </c>
      <c r="D261" s="371"/>
      <c r="E261" s="346"/>
      <c r="F261" s="371"/>
      <c r="G261" s="346"/>
      <c r="H261" s="347"/>
      <c r="I261" s="172"/>
      <c r="K261" s="100"/>
      <c r="L261" s="495">
        <v>24.91</v>
      </c>
      <c r="M261" s="495">
        <v>48</v>
      </c>
      <c r="N261" s="3">
        <v>50</v>
      </c>
      <c r="O261" s="170">
        <v>50</v>
      </c>
      <c r="P261" s="3">
        <v>50</v>
      </c>
      <c r="Q261" s="3">
        <v>50</v>
      </c>
      <c r="R261" s="3">
        <v>50</v>
      </c>
    </row>
    <row r="262" spans="1:18" ht="12" customHeight="1">
      <c r="A262" s="396"/>
      <c r="B262" s="91"/>
      <c r="C262" s="69" t="s">
        <v>318</v>
      </c>
      <c r="D262" s="371"/>
      <c r="E262" s="346"/>
      <c r="F262" s="371"/>
      <c r="G262" s="346"/>
      <c r="H262" s="347"/>
      <c r="I262" s="172"/>
      <c r="K262" s="100"/>
      <c r="L262" s="495">
        <v>0</v>
      </c>
      <c r="M262" s="495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</row>
    <row r="263" spans="1:18" ht="12" customHeight="1">
      <c r="A263" s="396"/>
      <c r="B263" s="91"/>
      <c r="C263" s="69" t="s">
        <v>416</v>
      </c>
      <c r="D263" s="371"/>
      <c r="E263" s="346"/>
      <c r="F263" s="371"/>
      <c r="G263" s="346"/>
      <c r="H263" s="347"/>
      <c r="I263" s="172"/>
      <c r="K263" s="100"/>
      <c r="L263" s="495">
        <v>23550.95</v>
      </c>
      <c r="M263" s="495">
        <v>20026.58</v>
      </c>
      <c r="N263" s="3">
        <v>0</v>
      </c>
      <c r="O263" s="3">
        <v>15000</v>
      </c>
      <c r="P263" s="3">
        <v>0</v>
      </c>
      <c r="Q263" s="3">
        <v>0</v>
      </c>
      <c r="R263" s="3">
        <v>0</v>
      </c>
    </row>
    <row r="264" spans="1:18" ht="12" customHeight="1">
      <c r="A264" s="396"/>
      <c r="B264" s="91"/>
      <c r="C264" s="69" t="s">
        <v>268</v>
      </c>
      <c r="D264" s="371"/>
      <c r="E264" s="346"/>
      <c r="F264" s="371"/>
      <c r="G264" s="346"/>
      <c r="H264" s="347"/>
      <c r="I264" s="172"/>
      <c r="K264" s="100"/>
      <c r="L264" s="495">
        <v>1694.46</v>
      </c>
      <c r="M264" s="495">
        <v>1834.52</v>
      </c>
      <c r="N264" s="3">
        <v>0</v>
      </c>
      <c r="O264" s="3">
        <v>1148</v>
      </c>
      <c r="P264" s="3">
        <v>0</v>
      </c>
      <c r="Q264" s="3">
        <v>0</v>
      </c>
      <c r="R264" s="3">
        <v>0</v>
      </c>
    </row>
    <row r="265" spans="1:18" ht="12" customHeight="1">
      <c r="A265" s="396"/>
      <c r="B265" s="68">
        <v>637012</v>
      </c>
      <c r="C265" s="69" t="s">
        <v>426</v>
      </c>
      <c r="D265" s="371"/>
      <c r="E265" s="346"/>
      <c r="F265" s="371"/>
      <c r="G265" s="346"/>
      <c r="H265" s="347"/>
      <c r="I265" s="172"/>
      <c r="K265" s="100"/>
      <c r="L265" s="495">
        <v>0</v>
      </c>
      <c r="M265" s="495">
        <v>497.74</v>
      </c>
      <c r="N265" s="3">
        <v>0</v>
      </c>
      <c r="O265" s="3">
        <v>4</v>
      </c>
      <c r="P265" s="3">
        <v>0</v>
      </c>
      <c r="Q265" s="3">
        <v>0</v>
      </c>
      <c r="R265" s="3">
        <v>0</v>
      </c>
    </row>
    <row r="266" spans="1:18" ht="12" customHeight="1">
      <c r="A266" s="90"/>
      <c r="B266" s="68">
        <v>637037</v>
      </c>
      <c r="C266" s="69" t="s">
        <v>285</v>
      </c>
      <c r="D266" s="371"/>
      <c r="E266" s="346"/>
      <c r="F266" s="371"/>
      <c r="G266" s="346"/>
      <c r="H266" s="347"/>
      <c r="I266" s="172"/>
      <c r="K266" s="100"/>
      <c r="L266" s="528">
        <v>434.25</v>
      </c>
      <c r="M266" s="528">
        <v>349.05</v>
      </c>
      <c r="N266" s="398">
        <v>0</v>
      </c>
      <c r="O266" s="398">
        <v>1974</v>
      </c>
      <c r="P266" s="398">
        <v>0</v>
      </c>
      <c r="Q266" s="398">
        <v>0</v>
      </c>
      <c r="R266" s="398">
        <v>0</v>
      </c>
    </row>
    <row r="267" spans="1:18" ht="12" customHeight="1">
      <c r="A267" s="377" t="s">
        <v>390</v>
      </c>
      <c r="B267" s="378" t="s">
        <v>391</v>
      </c>
      <c r="C267" s="374"/>
      <c r="D267" s="379"/>
      <c r="E267" s="380"/>
      <c r="F267" s="379"/>
      <c r="G267" s="380"/>
      <c r="H267" s="381"/>
      <c r="I267" s="382"/>
      <c r="J267" s="383"/>
      <c r="K267" s="384"/>
      <c r="L267" s="527">
        <f aca="true" t="shared" si="23" ref="L267:R267">SUM(L268:L270)</f>
        <v>200</v>
      </c>
      <c r="M267" s="527">
        <f t="shared" si="23"/>
        <v>300</v>
      </c>
      <c r="N267" s="426">
        <f t="shared" si="23"/>
        <v>300</v>
      </c>
      <c r="O267" s="426">
        <f t="shared" si="23"/>
        <v>300</v>
      </c>
      <c r="P267" s="426">
        <f t="shared" si="23"/>
        <v>300</v>
      </c>
      <c r="Q267" s="426">
        <f t="shared" si="23"/>
        <v>300</v>
      </c>
      <c r="R267" s="426">
        <f t="shared" si="23"/>
        <v>300</v>
      </c>
    </row>
    <row r="268" spans="1:19" ht="12" customHeight="1">
      <c r="A268" s="391"/>
      <c r="B268" s="549">
        <v>633006</v>
      </c>
      <c r="C268" s="397" t="s">
        <v>213</v>
      </c>
      <c r="D268" s="385"/>
      <c r="E268" s="386"/>
      <c r="F268" s="385"/>
      <c r="G268" s="386"/>
      <c r="H268" s="387"/>
      <c r="I268" s="388"/>
      <c r="J268" s="389"/>
      <c r="K268" s="390"/>
      <c r="L268" s="528">
        <v>0</v>
      </c>
      <c r="M268" s="528">
        <v>100</v>
      </c>
      <c r="N268" s="398">
        <v>100</v>
      </c>
      <c r="O268" s="398">
        <v>100</v>
      </c>
      <c r="P268" s="398">
        <v>100</v>
      </c>
      <c r="Q268" s="398">
        <v>100</v>
      </c>
      <c r="R268" s="398">
        <v>100</v>
      </c>
      <c r="S268" s="601"/>
    </row>
    <row r="269" spans="1:18" ht="12" customHeight="1">
      <c r="A269" s="391"/>
      <c r="B269" s="549">
        <v>633006</v>
      </c>
      <c r="C269" s="397" t="s">
        <v>214</v>
      </c>
      <c r="D269" s="385"/>
      <c r="E269" s="386"/>
      <c r="F269" s="385"/>
      <c r="G269" s="386"/>
      <c r="H269" s="387"/>
      <c r="I269" s="388"/>
      <c r="J269" s="389"/>
      <c r="K269" s="390"/>
      <c r="L269" s="528">
        <v>100</v>
      </c>
      <c r="M269" s="528">
        <v>100</v>
      </c>
      <c r="N269" s="398">
        <v>100</v>
      </c>
      <c r="O269" s="398">
        <v>100</v>
      </c>
      <c r="P269" s="398">
        <v>100</v>
      </c>
      <c r="Q269" s="398">
        <v>100</v>
      </c>
      <c r="R269" s="398">
        <v>100</v>
      </c>
    </row>
    <row r="270" spans="1:18" ht="12" customHeight="1">
      <c r="A270" s="391"/>
      <c r="B270" s="549">
        <v>633006</v>
      </c>
      <c r="C270" s="397" t="s">
        <v>253</v>
      </c>
      <c r="D270" s="385"/>
      <c r="E270" s="386"/>
      <c r="F270" s="385"/>
      <c r="G270" s="386"/>
      <c r="H270" s="387"/>
      <c r="I270" s="388"/>
      <c r="J270" s="389"/>
      <c r="K270" s="390"/>
      <c r="L270" s="528">
        <v>100</v>
      </c>
      <c r="M270" s="528">
        <v>100</v>
      </c>
      <c r="N270" s="398">
        <v>100</v>
      </c>
      <c r="O270" s="398">
        <v>100</v>
      </c>
      <c r="P270" s="398">
        <v>100</v>
      </c>
      <c r="Q270" s="398">
        <v>100</v>
      </c>
      <c r="R270" s="398">
        <v>100</v>
      </c>
    </row>
    <row r="271" spans="1:18" ht="12" customHeight="1">
      <c r="A271" s="377" t="s">
        <v>390</v>
      </c>
      <c r="B271" s="378" t="s">
        <v>392</v>
      </c>
      <c r="C271" s="374"/>
      <c r="D271" s="371"/>
      <c r="E271" s="346"/>
      <c r="F271" s="371"/>
      <c r="G271" s="346"/>
      <c r="H271" s="347"/>
      <c r="I271" s="172"/>
      <c r="K271" s="100"/>
      <c r="L271" s="546">
        <f aca="true" t="shared" si="24" ref="L271:R271">SUM(L272:L278)</f>
        <v>1130.44</v>
      </c>
      <c r="M271" s="546">
        <f t="shared" si="24"/>
        <v>1609.54</v>
      </c>
      <c r="N271" s="547">
        <f t="shared" si="24"/>
        <v>1780</v>
      </c>
      <c r="O271" s="547">
        <f t="shared" si="24"/>
        <v>1705</v>
      </c>
      <c r="P271" s="547">
        <f t="shared" si="24"/>
        <v>1770</v>
      </c>
      <c r="Q271" s="547">
        <f t="shared" si="24"/>
        <v>1770</v>
      </c>
      <c r="R271" s="547">
        <f t="shared" si="24"/>
        <v>1820</v>
      </c>
    </row>
    <row r="272" spans="1:18" ht="12" customHeight="1">
      <c r="A272" s="564"/>
      <c r="B272" s="91">
        <v>633016</v>
      </c>
      <c r="C272" s="93" t="s">
        <v>286</v>
      </c>
      <c r="D272" s="109"/>
      <c r="E272" s="118"/>
      <c r="F272" s="109">
        <f>+D272</f>
        <v>0</v>
      </c>
      <c r="G272" s="109" t="e">
        <f>+#REF!+#REF!</f>
        <v>#REF!</v>
      </c>
      <c r="H272" s="111" t="e">
        <f>+#REF!+#REF!</f>
        <v>#REF!</v>
      </c>
      <c r="I272" s="112" t="e">
        <f>+#REF!+#REF!</f>
        <v>#REF!</v>
      </c>
      <c r="K272" s="100"/>
      <c r="L272" s="521">
        <v>0</v>
      </c>
      <c r="M272" s="521">
        <v>0</v>
      </c>
      <c r="N272" s="170">
        <v>0</v>
      </c>
      <c r="O272" s="170">
        <v>0</v>
      </c>
      <c r="P272" s="170">
        <v>0</v>
      </c>
      <c r="Q272" s="170">
        <v>0</v>
      </c>
      <c r="R272" s="170">
        <v>0</v>
      </c>
    </row>
    <row r="273" spans="1:18" ht="12" customHeight="1">
      <c r="A273" s="564"/>
      <c r="B273" s="68">
        <v>634004</v>
      </c>
      <c r="C273" s="69" t="s">
        <v>287</v>
      </c>
      <c r="D273" s="78"/>
      <c r="E273" s="93"/>
      <c r="F273" s="78"/>
      <c r="G273" s="124"/>
      <c r="H273" s="123"/>
      <c r="I273" s="3"/>
      <c r="K273" s="100"/>
      <c r="L273" s="521">
        <v>0</v>
      </c>
      <c r="M273" s="521">
        <v>0</v>
      </c>
      <c r="N273" s="170">
        <v>0</v>
      </c>
      <c r="O273" s="170">
        <v>0</v>
      </c>
      <c r="P273" s="170">
        <v>0</v>
      </c>
      <c r="Q273" s="170">
        <v>0</v>
      </c>
      <c r="R273" s="170">
        <v>0</v>
      </c>
    </row>
    <row r="274" spans="1:18" ht="12" customHeight="1">
      <c r="A274" s="564"/>
      <c r="B274" s="68">
        <v>637002</v>
      </c>
      <c r="C274" s="69" t="s">
        <v>288</v>
      </c>
      <c r="D274" s="78"/>
      <c r="E274" s="93"/>
      <c r="F274" s="78"/>
      <c r="G274" s="124"/>
      <c r="H274" s="123"/>
      <c r="I274" s="3"/>
      <c r="K274" s="100"/>
      <c r="L274" s="521">
        <v>821.32</v>
      </c>
      <c r="M274" s="521">
        <v>789.42</v>
      </c>
      <c r="N274" s="170">
        <v>830</v>
      </c>
      <c r="O274" s="170">
        <v>1079</v>
      </c>
      <c r="P274" s="170">
        <v>1050</v>
      </c>
      <c r="Q274" s="170">
        <v>1050</v>
      </c>
      <c r="R274" s="170">
        <v>1100</v>
      </c>
    </row>
    <row r="275" spans="1:18" ht="12" customHeight="1">
      <c r="A275" s="564"/>
      <c r="B275" s="68">
        <v>637002</v>
      </c>
      <c r="C275" s="69" t="s">
        <v>289</v>
      </c>
      <c r="D275" s="78"/>
      <c r="E275" s="93"/>
      <c r="F275" s="78"/>
      <c r="G275" s="124"/>
      <c r="H275" s="123"/>
      <c r="I275" s="3"/>
      <c r="K275" s="100"/>
      <c r="L275" s="521">
        <v>0</v>
      </c>
      <c r="M275" s="521">
        <v>135.75</v>
      </c>
      <c r="N275" s="170">
        <v>0</v>
      </c>
      <c r="O275" s="170">
        <v>0</v>
      </c>
      <c r="P275" s="170">
        <v>0</v>
      </c>
      <c r="Q275" s="170">
        <v>0</v>
      </c>
      <c r="R275" s="170">
        <v>0</v>
      </c>
    </row>
    <row r="276" spans="1:18" ht="12" customHeight="1">
      <c r="A276" s="564"/>
      <c r="B276" s="68">
        <v>637002</v>
      </c>
      <c r="C276" s="69" t="s">
        <v>290</v>
      </c>
      <c r="D276" s="109"/>
      <c r="E276" s="118"/>
      <c r="F276" s="109"/>
      <c r="G276" s="109" t="e">
        <f>+#REF!</f>
        <v>#REF!</v>
      </c>
      <c r="H276" s="111" t="e">
        <f>+#REF!</f>
        <v>#REF!</v>
      </c>
      <c r="I276" s="112" t="e">
        <f>+#REF!</f>
        <v>#REF!</v>
      </c>
      <c r="K276" s="100"/>
      <c r="L276" s="521">
        <v>276.55</v>
      </c>
      <c r="M276" s="521">
        <v>500.62</v>
      </c>
      <c r="N276" s="170">
        <v>800</v>
      </c>
      <c r="O276" s="170">
        <v>505</v>
      </c>
      <c r="P276" s="170">
        <v>500</v>
      </c>
      <c r="Q276" s="170">
        <v>500</v>
      </c>
      <c r="R276" s="170">
        <v>500</v>
      </c>
    </row>
    <row r="277" spans="1:18" ht="12" customHeight="1">
      <c r="A277" s="564"/>
      <c r="B277" s="68">
        <v>637002</v>
      </c>
      <c r="C277" s="69" t="s">
        <v>341</v>
      </c>
      <c r="D277" s="105"/>
      <c r="E277" s="93"/>
      <c r="F277" s="105"/>
      <c r="G277" s="93"/>
      <c r="H277" s="123"/>
      <c r="I277" s="3"/>
      <c r="K277" s="100"/>
      <c r="L277" s="521">
        <v>0</v>
      </c>
      <c r="M277" s="521">
        <v>94.29</v>
      </c>
      <c r="N277" s="170">
        <v>100</v>
      </c>
      <c r="O277" s="170">
        <v>0</v>
      </c>
      <c r="P277" s="170">
        <v>100</v>
      </c>
      <c r="Q277" s="170">
        <v>100</v>
      </c>
      <c r="R277" s="170">
        <v>100</v>
      </c>
    </row>
    <row r="278" spans="1:18" ht="12" customHeight="1">
      <c r="A278" s="564"/>
      <c r="B278" s="68">
        <v>637002</v>
      </c>
      <c r="C278" s="69" t="s">
        <v>317</v>
      </c>
      <c r="D278" s="105"/>
      <c r="E278" s="93"/>
      <c r="F278" s="105"/>
      <c r="G278" s="93"/>
      <c r="H278" s="123"/>
      <c r="I278" s="3"/>
      <c r="K278" s="100"/>
      <c r="L278" s="521">
        <v>32.57</v>
      </c>
      <c r="M278" s="521">
        <v>89.46</v>
      </c>
      <c r="N278" s="170">
        <v>50</v>
      </c>
      <c r="O278" s="625">
        <v>121</v>
      </c>
      <c r="P278" s="170">
        <v>120</v>
      </c>
      <c r="Q278" s="170">
        <v>120</v>
      </c>
      <c r="R278" s="170">
        <v>120</v>
      </c>
    </row>
    <row r="279" spans="1:18" ht="12" customHeight="1">
      <c r="A279" s="321" t="s">
        <v>190</v>
      </c>
      <c r="B279" s="322"/>
      <c r="C279" s="343"/>
      <c r="D279" s="324">
        <f>SUM(D280:D282)</f>
        <v>52</v>
      </c>
      <c r="E279" s="325">
        <f>SUM(E282:E283)</f>
        <v>0</v>
      </c>
      <c r="F279" s="324">
        <f>SUM(F280:F282)</f>
        <v>52</v>
      </c>
      <c r="G279" s="324" t="e">
        <f>+#REF!+G281</f>
        <v>#REF!</v>
      </c>
      <c r="H279" s="325" t="e">
        <f>+#REF!+H281</f>
        <v>#REF!</v>
      </c>
      <c r="I279" s="327" t="e">
        <f>+#REF!+I281</f>
        <v>#REF!</v>
      </c>
      <c r="J279" s="330"/>
      <c r="K279" s="331"/>
      <c r="L279" s="532">
        <f aca="true" t="shared" si="25" ref="L279:Q279">SUM(L280:L283)</f>
        <v>121.4</v>
      </c>
      <c r="M279" s="532">
        <f t="shared" si="25"/>
        <v>471.96</v>
      </c>
      <c r="N279" s="335">
        <f t="shared" si="25"/>
        <v>754</v>
      </c>
      <c r="O279" s="335">
        <f t="shared" si="25"/>
        <v>754</v>
      </c>
      <c r="P279" s="335">
        <f t="shared" si="25"/>
        <v>754</v>
      </c>
      <c r="Q279" s="335">
        <f t="shared" si="25"/>
        <v>754</v>
      </c>
      <c r="R279" s="335">
        <f>SUM(R281:R283)</f>
        <v>753.9</v>
      </c>
    </row>
    <row r="280" spans="1:18" ht="12" customHeight="1" hidden="1" outlineLevel="1">
      <c r="A280" s="90"/>
      <c r="B280" s="68">
        <v>633006</v>
      </c>
      <c r="C280" s="122" t="s">
        <v>80</v>
      </c>
      <c r="D280" s="78">
        <v>2</v>
      </c>
      <c r="E280" s="93"/>
      <c r="F280" s="78">
        <f>+D280</f>
        <v>2</v>
      </c>
      <c r="G280" s="5">
        <v>0</v>
      </c>
      <c r="H280" s="123">
        <f>+G280/D280</f>
        <v>0</v>
      </c>
      <c r="I280" s="3">
        <f>+F280</f>
        <v>2</v>
      </c>
      <c r="K280" s="100"/>
      <c r="L280" s="495"/>
      <c r="M280" s="495"/>
      <c r="N280" s="3"/>
      <c r="O280" s="170"/>
      <c r="P280" s="3"/>
      <c r="Q280" s="3"/>
      <c r="R280" s="3"/>
    </row>
    <row r="281" spans="1:18" ht="12" customHeight="1" collapsed="1">
      <c r="A281" s="396"/>
      <c r="B281" s="68">
        <v>635006</v>
      </c>
      <c r="C281" s="93" t="s">
        <v>42</v>
      </c>
      <c r="D281" s="120"/>
      <c r="E281" s="118"/>
      <c r="F281" s="110"/>
      <c r="G281" s="126">
        <f>+G282</f>
        <v>43</v>
      </c>
      <c r="H281" s="110">
        <f>+H282</f>
        <v>0.86</v>
      </c>
      <c r="I281" s="112">
        <f>+I282</f>
        <v>80</v>
      </c>
      <c r="K281" s="100"/>
      <c r="L281" s="495">
        <v>67.5</v>
      </c>
      <c r="M281" s="495">
        <v>418.06</v>
      </c>
      <c r="N281" s="3">
        <v>700</v>
      </c>
      <c r="O281" s="170">
        <v>700</v>
      </c>
      <c r="P281" s="3">
        <v>700</v>
      </c>
      <c r="Q281" s="3">
        <v>700</v>
      </c>
      <c r="R281" s="3">
        <v>700</v>
      </c>
    </row>
    <row r="282" spans="1:18" ht="12" customHeight="1" hidden="1" outlineLevel="1">
      <c r="A282" s="90"/>
      <c r="B282" s="68">
        <v>635006</v>
      </c>
      <c r="C282" s="69" t="s">
        <v>91</v>
      </c>
      <c r="D282" s="78">
        <v>50</v>
      </c>
      <c r="E282" s="93"/>
      <c r="F282" s="78">
        <f>+D282</f>
        <v>50</v>
      </c>
      <c r="G282" s="5">
        <v>43</v>
      </c>
      <c r="H282" s="123">
        <f>+G282/D282</f>
        <v>0.86</v>
      </c>
      <c r="I282" s="3">
        <v>80</v>
      </c>
      <c r="K282" s="100"/>
      <c r="L282" s="495"/>
      <c r="M282" s="495"/>
      <c r="N282" s="3"/>
      <c r="O282" s="170"/>
      <c r="P282" s="3"/>
      <c r="Q282" s="3"/>
      <c r="R282" s="3"/>
    </row>
    <row r="283" spans="1:18" ht="12" customHeight="1" collapsed="1">
      <c r="A283" s="90"/>
      <c r="B283" s="68">
        <v>637012</v>
      </c>
      <c r="C283" s="69" t="s">
        <v>246</v>
      </c>
      <c r="D283" s="93"/>
      <c r="E283" s="93"/>
      <c r="F283" s="93"/>
      <c r="G283" s="93"/>
      <c r="H283" s="123"/>
      <c r="I283" s="5"/>
      <c r="K283" s="100"/>
      <c r="L283" s="495">
        <v>53.9</v>
      </c>
      <c r="M283" s="495">
        <v>53.9</v>
      </c>
      <c r="N283" s="5">
        <v>54</v>
      </c>
      <c r="O283" s="171">
        <v>54</v>
      </c>
      <c r="P283" s="5">
        <v>54</v>
      </c>
      <c r="Q283" s="5">
        <v>54</v>
      </c>
      <c r="R283" s="3">
        <v>53.9</v>
      </c>
    </row>
    <row r="284" spans="1:18" ht="12" customHeight="1">
      <c r="A284" s="321" t="s">
        <v>221</v>
      </c>
      <c r="B284" s="340"/>
      <c r="C284" s="341"/>
      <c r="D284" s="324">
        <f>SUM(D291:D303)</f>
        <v>274</v>
      </c>
      <c r="E284" s="325">
        <f>SUM(E291:E303)</f>
        <v>0</v>
      </c>
      <c r="F284" s="324">
        <f>SUM(F291:F303)</f>
        <v>274</v>
      </c>
      <c r="G284" s="324" t="e">
        <f>+#REF!+G294+G296+#REF!</f>
        <v>#REF!</v>
      </c>
      <c r="H284" s="325" t="e">
        <f>+#REF!+H294+H296+#REF!</f>
        <v>#REF!</v>
      </c>
      <c r="I284" s="327" t="e">
        <f>+#REF!+I294+I296+#REF!+I287</f>
        <v>#REF!</v>
      </c>
      <c r="J284" s="330"/>
      <c r="K284" s="331"/>
      <c r="L284" s="532">
        <f aca="true" t="shared" si="26" ref="L284:R284">SUM(L285:L302)</f>
        <v>1993.3799999999999</v>
      </c>
      <c r="M284" s="532">
        <f t="shared" si="26"/>
        <v>5355.63</v>
      </c>
      <c r="N284" s="335">
        <f t="shared" si="26"/>
        <v>3480</v>
      </c>
      <c r="O284" s="335">
        <f t="shared" si="26"/>
        <v>2321</v>
      </c>
      <c r="P284" s="335">
        <f t="shared" si="26"/>
        <v>3680</v>
      </c>
      <c r="Q284" s="335">
        <f t="shared" si="26"/>
        <v>3380</v>
      </c>
      <c r="R284" s="335">
        <f t="shared" si="26"/>
        <v>3329.51</v>
      </c>
    </row>
    <row r="285" spans="1:18" ht="12" customHeight="1">
      <c r="A285" s="550"/>
      <c r="B285" s="68">
        <v>632001</v>
      </c>
      <c r="C285" s="69" t="s">
        <v>387</v>
      </c>
      <c r="D285" s="105"/>
      <c r="E285" s="93"/>
      <c r="F285" s="105"/>
      <c r="G285" s="93"/>
      <c r="H285" s="123"/>
      <c r="I285" s="3"/>
      <c r="K285" s="100"/>
      <c r="L285" s="521">
        <v>176.98</v>
      </c>
      <c r="M285" s="521">
        <v>489.41</v>
      </c>
      <c r="N285" s="170">
        <v>450</v>
      </c>
      <c r="O285" s="170">
        <v>400</v>
      </c>
      <c r="P285" s="170">
        <v>450</v>
      </c>
      <c r="Q285" s="170">
        <v>450</v>
      </c>
      <c r="R285" s="170">
        <v>399.51</v>
      </c>
    </row>
    <row r="286" spans="1:18" ht="12" customHeight="1">
      <c r="A286" s="550"/>
      <c r="B286" s="68">
        <v>632002</v>
      </c>
      <c r="C286" s="69" t="s">
        <v>388</v>
      </c>
      <c r="D286" s="109"/>
      <c r="E286" s="118"/>
      <c r="F286" s="109"/>
      <c r="G286" s="109">
        <f>SUM(G287:G288)</f>
        <v>293</v>
      </c>
      <c r="H286" s="111">
        <f>SUM(H287:H288)</f>
        <v>7.868095238095239</v>
      </c>
      <c r="I286" s="112">
        <f>SUM(I287:I288)</f>
        <v>0</v>
      </c>
      <c r="K286" s="100"/>
      <c r="L286" s="521">
        <v>62.01</v>
      </c>
      <c r="M286" s="521">
        <v>39.24</v>
      </c>
      <c r="N286" s="170">
        <v>90</v>
      </c>
      <c r="O286" s="170">
        <v>90</v>
      </c>
      <c r="P286" s="170">
        <v>90</v>
      </c>
      <c r="Q286" s="170">
        <v>90</v>
      </c>
      <c r="R286" s="170">
        <v>90</v>
      </c>
    </row>
    <row r="287" spans="1:18" ht="12" customHeight="1">
      <c r="A287" s="90"/>
      <c r="B287" s="68">
        <v>633006</v>
      </c>
      <c r="C287" s="93" t="s">
        <v>41</v>
      </c>
      <c r="D287" s="109"/>
      <c r="E287" s="118"/>
      <c r="F287" s="111">
        <f>+D287</f>
        <v>0</v>
      </c>
      <c r="G287" s="112">
        <f>SUM(G288:G297)</f>
        <v>270</v>
      </c>
      <c r="H287" s="163">
        <f>SUM(H288:H297)</f>
        <v>7.293095238095239</v>
      </c>
      <c r="I287" s="112">
        <f>+I288</f>
        <v>0</v>
      </c>
      <c r="K287" s="100"/>
      <c r="L287" s="495">
        <v>94</v>
      </c>
      <c r="M287" s="495">
        <v>80.99</v>
      </c>
      <c r="N287" s="3">
        <v>90</v>
      </c>
      <c r="O287" s="170">
        <v>90</v>
      </c>
      <c r="P287" s="3">
        <v>90</v>
      </c>
      <c r="Q287" s="3">
        <v>90</v>
      </c>
      <c r="R287" s="3">
        <v>90</v>
      </c>
    </row>
    <row r="288" spans="1:18" ht="12" customHeight="1" hidden="1" outlineLevel="1">
      <c r="A288" s="90"/>
      <c r="B288" s="68">
        <v>633016</v>
      </c>
      <c r="C288" s="69" t="s">
        <v>83</v>
      </c>
      <c r="D288" s="78">
        <v>40</v>
      </c>
      <c r="E288" s="93"/>
      <c r="F288" s="103">
        <f>+D288</f>
        <v>40</v>
      </c>
      <c r="G288" s="5">
        <f>34-11</f>
        <v>23</v>
      </c>
      <c r="H288" s="162">
        <f>+G288/D288</f>
        <v>0.575</v>
      </c>
      <c r="I288" s="3">
        <v>0</v>
      </c>
      <c r="K288" s="100"/>
      <c r="L288" s="521"/>
      <c r="M288" s="521"/>
      <c r="N288" s="170"/>
      <c r="O288" s="170"/>
      <c r="P288" s="170"/>
      <c r="Q288" s="170"/>
      <c r="R288" s="170"/>
    </row>
    <row r="289" spans="1:18" ht="12" customHeight="1" outlineLevel="1">
      <c r="A289" s="90"/>
      <c r="B289" s="68">
        <v>633006</v>
      </c>
      <c r="C289" s="69" t="s">
        <v>372</v>
      </c>
      <c r="D289" s="105"/>
      <c r="E289" s="93"/>
      <c r="F289" s="105"/>
      <c r="G289" s="93"/>
      <c r="H289" s="123"/>
      <c r="I289" s="3"/>
      <c r="K289" s="100"/>
      <c r="L289" s="521">
        <v>145.58</v>
      </c>
      <c r="M289" s="521">
        <v>437.8</v>
      </c>
      <c r="N289" s="170">
        <v>0</v>
      </c>
      <c r="O289" s="170">
        <v>0</v>
      </c>
      <c r="P289" s="170">
        <v>0</v>
      </c>
      <c r="Q289" s="170">
        <v>0</v>
      </c>
      <c r="R289" s="170">
        <v>0</v>
      </c>
    </row>
    <row r="290" spans="1:18" ht="12" customHeight="1" outlineLevel="1">
      <c r="A290" s="90"/>
      <c r="B290" s="68">
        <v>633006</v>
      </c>
      <c r="C290" s="69" t="s">
        <v>311</v>
      </c>
      <c r="D290" s="93"/>
      <c r="E290" s="93"/>
      <c r="F290" s="93"/>
      <c r="G290" s="93"/>
      <c r="H290" s="123"/>
      <c r="I290" s="5"/>
      <c r="K290" s="100"/>
      <c r="L290" s="495">
        <v>0</v>
      </c>
      <c r="M290" s="495">
        <v>1159</v>
      </c>
      <c r="N290" s="5">
        <v>0</v>
      </c>
      <c r="O290" s="171">
        <v>0</v>
      </c>
      <c r="P290" s="5">
        <v>0</v>
      </c>
      <c r="Q290" s="5">
        <v>0</v>
      </c>
      <c r="R290" s="3">
        <v>0</v>
      </c>
    </row>
    <row r="291" spans="1:18" ht="12" customHeight="1" hidden="1" outlineLevel="1">
      <c r="A291" s="90"/>
      <c r="B291" s="91" t="s">
        <v>14</v>
      </c>
      <c r="C291" s="69" t="s">
        <v>75</v>
      </c>
      <c r="D291" s="92">
        <v>25</v>
      </c>
      <c r="E291" s="93"/>
      <c r="F291" s="92">
        <f>+D291</f>
        <v>25</v>
      </c>
      <c r="G291" s="5">
        <v>18</v>
      </c>
      <c r="H291" s="123">
        <f>+G291/D291</f>
        <v>0.72</v>
      </c>
      <c r="I291" s="5">
        <f>+F291</f>
        <v>25</v>
      </c>
      <c r="K291" s="100"/>
      <c r="L291" s="521"/>
      <c r="M291" s="521"/>
      <c r="N291" s="171"/>
      <c r="O291" s="171"/>
      <c r="P291" s="171"/>
      <c r="Q291" s="171"/>
      <c r="R291" s="170"/>
    </row>
    <row r="292" spans="1:18" ht="12" customHeight="1" hidden="1" outlineLevel="1">
      <c r="A292" s="90"/>
      <c r="B292" s="68">
        <v>632002</v>
      </c>
      <c r="C292" s="69" t="s">
        <v>76</v>
      </c>
      <c r="D292" s="78">
        <v>15</v>
      </c>
      <c r="E292" s="93"/>
      <c r="F292" s="92">
        <f aca="true" t="shared" si="27" ref="F292:F303">+D292</f>
        <v>15</v>
      </c>
      <c r="G292" s="5">
        <v>4</v>
      </c>
      <c r="H292" s="123">
        <f>+G292/D292</f>
        <v>0.26666666666666666</v>
      </c>
      <c r="I292" s="5">
        <v>10</v>
      </c>
      <c r="K292" s="100"/>
      <c r="L292" s="521"/>
      <c r="M292" s="521"/>
      <c r="N292" s="171"/>
      <c r="O292" s="171"/>
      <c r="P292" s="171"/>
      <c r="Q292" s="171"/>
      <c r="R292" s="170"/>
    </row>
    <row r="293" spans="1:18" ht="12" customHeight="1" outlineLevel="1">
      <c r="A293" s="90"/>
      <c r="B293" s="68">
        <v>633015</v>
      </c>
      <c r="C293" s="69" t="s">
        <v>247</v>
      </c>
      <c r="D293" s="78"/>
      <c r="E293" s="93"/>
      <c r="F293" s="93"/>
      <c r="G293" s="124"/>
      <c r="H293" s="123"/>
      <c r="I293" s="5"/>
      <c r="K293" s="100"/>
      <c r="L293" s="521">
        <v>30.46</v>
      </c>
      <c r="M293" s="521">
        <v>103.49</v>
      </c>
      <c r="N293" s="171">
        <v>250</v>
      </c>
      <c r="O293" s="171">
        <v>160</v>
      </c>
      <c r="P293" s="171">
        <v>200</v>
      </c>
      <c r="Q293" s="171">
        <v>200</v>
      </c>
      <c r="R293" s="170">
        <v>200</v>
      </c>
    </row>
    <row r="294" spans="1:18" ht="12" customHeight="1">
      <c r="A294" s="90"/>
      <c r="B294" s="68">
        <v>635006</v>
      </c>
      <c r="C294" s="93" t="s">
        <v>42</v>
      </c>
      <c r="D294" s="120"/>
      <c r="E294" s="118"/>
      <c r="F294" s="110"/>
      <c r="G294" s="132">
        <f>SUM(G295:G295)</f>
        <v>3</v>
      </c>
      <c r="H294" s="118">
        <f>SUM(H295:H295)</f>
        <v>0.3</v>
      </c>
      <c r="I294" s="121">
        <f>SUM(I295:I295)</f>
        <v>10</v>
      </c>
      <c r="K294" s="100"/>
      <c r="L294" s="521">
        <v>0</v>
      </c>
      <c r="M294" s="521">
        <v>1232.03</v>
      </c>
      <c r="N294" s="171">
        <v>200</v>
      </c>
      <c r="O294" s="171">
        <v>0</v>
      </c>
      <c r="P294" s="171">
        <v>200</v>
      </c>
      <c r="Q294" s="171">
        <v>200</v>
      </c>
      <c r="R294" s="170">
        <v>200</v>
      </c>
    </row>
    <row r="295" spans="1:18" ht="12" customHeight="1" hidden="1" outlineLevel="1">
      <c r="A295" s="90"/>
      <c r="B295" s="68">
        <v>635006</v>
      </c>
      <c r="C295" s="69" t="s">
        <v>91</v>
      </c>
      <c r="D295" s="78">
        <v>10</v>
      </c>
      <c r="E295" s="93"/>
      <c r="F295" s="92">
        <f t="shared" si="27"/>
        <v>10</v>
      </c>
      <c r="G295" s="5">
        <v>3</v>
      </c>
      <c r="H295" s="123">
        <f>+G295/D295</f>
        <v>0.3</v>
      </c>
      <c r="I295" s="5">
        <f>+F295</f>
        <v>10</v>
      </c>
      <c r="K295" s="100"/>
      <c r="L295" s="521"/>
      <c r="M295" s="521"/>
      <c r="N295" s="171"/>
      <c r="O295" s="171"/>
      <c r="P295" s="171"/>
      <c r="Q295" s="171"/>
      <c r="R295" s="170"/>
    </row>
    <row r="296" spans="1:18" ht="14.25" customHeight="1" collapsed="1">
      <c r="A296" s="90"/>
      <c r="B296" s="68">
        <v>637004</v>
      </c>
      <c r="C296" s="93" t="s">
        <v>222</v>
      </c>
      <c r="D296" s="109"/>
      <c r="E296" s="118"/>
      <c r="F296" s="110"/>
      <c r="G296" s="126">
        <f>SUM(G297:G300)</f>
        <v>145</v>
      </c>
      <c r="H296" s="110">
        <f>SUM(H297:H300)</f>
        <v>3.6514285714285712</v>
      </c>
      <c r="I296" s="112">
        <f>SUM(I297:I300)</f>
        <v>183</v>
      </c>
      <c r="K296" s="100"/>
      <c r="L296" s="521">
        <v>404.09</v>
      </c>
      <c r="M296" s="521">
        <v>339.25</v>
      </c>
      <c r="N296" s="170">
        <v>400</v>
      </c>
      <c r="O296" s="170">
        <v>631</v>
      </c>
      <c r="P296" s="170">
        <v>650</v>
      </c>
      <c r="Q296" s="170">
        <v>650</v>
      </c>
      <c r="R296" s="170">
        <v>650</v>
      </c>
    </row>
    <row r="297" spans="1:18" ht="12" customHeight="1" hidden="1" outlineLevel="1">
      <c r="A297" s="90"/>
      <c r="B297" s="68">
        <v>637001</v>
      </c>
      <c r="C297" s="69" t="s">
        <v>93</v>
      </c>
      <c r="D297" s="92">
        <v>50</v>
      </c>
      <c r="E297" s="93"/>
      <c r="F297" s="92">
        <f t="shared" si="27"/>
        <v>50</v>
      </c>
      <c r="G297" s="5">
        <f>63+11</f>
        <v>74</v>
      </c>
      <c r="H297" s="123">
        <f>+G297/D297</f>
        <v>1.48</v>
      </c>
      <c r="I297" s="5">
        <v>100</v>
      </c>
      <c r="K297" s="100"/>
      <c r="L297" s="521"/>
      <c r="M297" s="521"/>
      <c r="N297" s="171"/>
      <c r="O297" s="171"/>
      <c r="P297" s="171"/>
      <c r="Q297" s="171"/>
      <c r="R297" s="170"/>
    </row>
    <row r="298" spans="1:18" ht="12" customHeight="1" hidden="1" outlineLevel="1">
      <c r="A298" s="90"/>
      <c r="B298" s="68">
        <v>637005</v>
      </c>
      <c r="C298" s="69" t="s">
        <v>96</v>
      </c>
      <c r="D298" s="78">
        <v>10</v>
      </c>
      <c r="E298" s="93"/>
      <c r="F298" s="92">
        <f t="shared" si="27"/>
        <v>10</v>
      </c>
      <c r="G298" s="5">
        <v>11</v>
      </c>
      <c r="H298" s="123">
        <f>+G298/D298</f>
        <v>1.1</v>
      </c>
      <c r="I298" s="3">
        <v>15</v>
      </c>
      <c r="K298" s="100"/>
      <c r="L298" s="521"/>
      <c r="M298" s="521"/>
      <c r="N298" s="170"/>
      <c r="O298" s="170"/>
      <c r="P298" s="170"/>
      <c r="Q298" s="170"/>
      <c r="R298" s="170"/>
    </row>
    <row r="299" spans="1:18" ht="12" customHeight="1" hidden="1" outlineLevel="1">
      <c r="A299" s="90"/>
      <c r="B299" s="68">
        <v>637012</v>
      </c>
      <c r="C299" s="69" t="s">
        <v>97</v>
      </c>
      <c r="D299" s="78">
        <v>56</v>
      </c>
      <c r="E299" s="93"/>
      <c r="F299" s="92">
        <f t="shared" si="27"/>
        <v>56</v>
      </c>
      <c r="G299" s="5">
        <v>60</v>
      </c>
      <c r="H299" s="123">
        <f>+G299/D299</f>
        <v>1.0714285714285714</v>
      </c>
      <c r="I299" s="3">
        <v>60</v>
      </c>
      <c r="K299" s="100"/>
      <c r="L299" s="521"/>
      <c r="M299" s="521"/>
      <c r="N299" s="170"/>
      <c r="O299" s="170"/>
      <c r="P299" s="170"/>
      <c r="Q299" s="170"/>
      <c r="R299" s="170"/>
    </row>
    <row r="300" spans="1:18" ht="12" customHeight="1" hidden="1" outlineLevel="1">
      <c r="A300" s="90"/>
      <c r="B300" s="68">
        <v>637026</v>
      </c>
      <c r="C300" s="69" t="s">
        <v>101</v>
      </c>
      <c r="D300" s="78">
        <v>8</v>
      </c>
      <c r="E300" s="93"/>
      <c r="F300" s="92">
        <f t="shared" si="27"/>
        <v>8</v>
      </c>
      <c r="G300" s="5">
        <v>0</v>
      </c>
      <c r="H300" s="123">
        <f>+G300/D300</f>
        <v>0</v>
      </c>
      <c r="I300" s="3">
        <v>8</v>
      </c>
      <c r="K300" s="100"/>
      <c r="L300" s="521"/>
      <c r="M300" s="521"/>
      <c r="N300" s="170"/>
      <c r="O300" s="170"/>
      <c r="P300" s="170"/>
      <c r="Q300" s="170"/>
      <c r="R300" s="170"/>
    </row>
    <row r="301" spans="1:18" ht="12" customHeight="1" outlineLevel="1">
      <c r="A301" s="90"/>
      <c r="B301" s="68">
        <v>637004</v>
      </c>
      <c r="C301" s="69" t="s">
        <v>273</v>
      </c>
      <c r="D301" s="93"/>
      <c r="E301" s="93"/>
      <c r="F301" s="93"/>
      <c r="G301" s="93"/>
      <c r="H301" s="123"/>
      <c r="I301" s="5"/>
      <c r="K301" s="100"/>
      <c r="L301" s="495">
        <v>195</v>
      </c>
      <c r="M301" s="495">
        <v>0</v>
      </c>
      <c r="N301" s="5">
        <v>300</v>
      </c>
      <c r="O301" s="171">
        <v>0</v>
      </c>
      <c r="P301" s="5">
        <v>300</v>
      </c>
      <c r="Q301" s="5">
        <v>0</v>
      </c>
      <c r="R301" s="3">
        <v>0</v>
      </c>
    </row>
    <row r="302" spans="1:18" ht="12" customHeight="1" outlineLevel="1">
      <c r="A302" s="90"/>
      <c r="B302" s="68">
        <v>637027</v>
      </c>
      <c r="C302" s="69" t="s">
        <v>202</v>
      </c>
      <c r="D302" s="78"/>
      <c r="E302" s="93"/>
      <c r="F302" s="92"/>
      <c r="G302" s="124"/>
      <c r="H302" s="123"/>
      <c r="I302" s="3"/>
      <c r="K302" s="100"/>
      <c r="L302" s="521">
        <v>885.26</v>
      </c>
      <c r="M302" s="521">
        <v>1474.42</v>
      </c>
      <c r="N302" s="170">
        <v>1700</v>
      </c>
      <c r="O302" s="625">
        <v>950</v>
      </c>
      <c r="P302" s="170">
        <v>1700</v>
      </c>
      <c r="Q302" s="170">
        <v>1700</v>
      </c>
      <c r="R302" s="170">
        <v>1700</v>
      </c>
    </row>
    <row r="303" spans="1:18" ht="12" customHeight="1" hidden="1" outlineLevel="1">
      <c r="A303" s="90"/>
      <c r="B303" s="68">
        <v>642002</v>
      </c>
      <c r="C303" s="69" t="s">
        <v>109</v>
      </c>
      <c r="D303" s="78">
        <v>100</v>
      </c>
      <c r="E303" s="93"/>
      <c r="F303" s="92">
        <f t="shared" si="27"/>
        <v>100</v>
      </c>
      <c r="G303" s="5">
        <v>76</v>
      </c>
      <c r="H303" s="123">
        <f>+G303/D303</f>
        <v>0.76</v>
      </c>
      <c r="I303" s="3">
        <v>100</v>
      </c>
      <c r="K303" s="100"/>
      <c r="L303" s="521"/>
      <c r="M303" s="521"/>
      <c r="N303" s="170"/>
      <c r="O303" s="170"/>
      <c r="P303" s="170"/>
      <c r="Q303" s="170"/>
      <c r="R303" s="170"/>
    </row>
    <row r="304" spans="1:18" ht="12" customHeight="1" outlineLevel="1">
      <c r="A304" s="321" t="s">
        <v>389</v>
      </c>
      <c r="B304" s="400"/>
      <c r="C304" s="338"/>
      <c r="D304" s="78"/>
      <c r="E304" s="93"/>
      <c r="F304" s="92"/>
      <c r="G304" s="5"/>
      <c r="H304" s="123"/>
      <c r="I304" s="3"/>
      <c r="K304" s="100"/>
      <c r="L304" s="546">
        <f aca="true" t="shared" si="28" ref="L304:Q304">SUM(L305)</f>
        <v>200</v>
      </c>
      <c r="M304" s="546">
        <f t="shared" si="28"/>
        <v>200</v>
      </c>
      <c r="N304" s="547">
        <f t="shared" si="28"/>
        <v>200</v>
      </c>
      <c r="O304" s="547">
        <f t="shared" si="28"/>
        <v>200</v>
      </c>
      <c r="P304" s="547">
        <f t="shared" si="28"/>
        <v>200</v>
      </c>
      <c r="Q304" s="547">
        <f t="shared" si="28"/>
        <v>200</v>
      </c>
      <c r="R304" s="547">
        <f>SUM(R305)</f>
        <v>200</v>
      </c>
    </row>
    <row r="305" spans="1:18" ht="12" customHeight="1" outlineLevel="1">
      <c r="A305" s="90"/>
      <c r="B305" s="68">
        <v>633006</v>
      </c>
      <c r="C305" s="69" t="s">
        <v>250</v>
      </c>
      <c r="D305" s="93"/>
      <c r="E305" s="93"/>
      <c r="F305" s="93"/>
      <c r="G305" s="93"/>
      <c r="H305" s="123"/>
      <c r="I305" s="5"/>
      <c r="L305" s="495">
        <v>200</v>
      </c>
      <c r="M305" s="495">
        <v>200</v>
      </c>
      <c r="N305" s="5">
        <v>200</v>
      </c>
      <c r="O305" s="5">
        <v>200</v>
      </c>
      <c r="P305" s="5">
        <v>200</v>
      </c>
      <c r="Q305" s="5">
        <v>200</v>
      </c>
      <c r="R305" s="3">
        <v>200</v>
      </c>
    </row>
    <row r="306" spans="1:18" ht="12" customHeight="1">
      <c r="A306" s="321" t="s">
        <v>393</v>
      </c>
      <c r="B306" s="322" t="s">
        <v>191</v>
      </c>
      <c r="C306" s="323"/>
      <c r="D306" s="324">
        <f>SUM(D307:D308)</f>
        <v>0</v>
      </c>
      <c r="E306" s="325">
        <f>SUM(E307:E307)</f>
        <v>0</v>
      </c>
      <c r="F306" s="324">
        <f>SUM(F307:F308)</f>
        <v>0</v>
      </c>
      <c r="G306" s="327">
        <f>SUM(G307:G308)</f>
        <v>0</v>
      </c>
      <c r="H306" s="328" t="e">
        <f>+G306/D306</f>
        <v>#DIV/0!</v>
      </c>
      <c r="I306" s="327">
        <f>SUM(I307:I308)</f>
        <v>0</v>
      </c>
      <c r="J306" s="330"/>
      <c r="K306" s="331"/>
      <c r="L306" s="532">
        <f>SUM(L307:L309)</f>
        <v>678.64</v>
      </c>
      <c r="M306" s="532">
        <f aca="true" t="shared" si="29" ref="M306:R306">SUM(M307:M309)</f>
        <v>686.51</v>
      </c>
      <c r="N306" s="335">
        <f>SUM(N307:N309)</f>
        <v>635</v>
      </c>
      <c r="O306" s="335">
        <f>SUM(O307:O309)</f>
        <v>635</v>
      </c>
      <c r="P306" s="335">
        <f t="shared" si="29"/>
        <v>635</v>
      </c>
      <c r="Q306" s="335">
        <f t="shared" si="29"/>
        <v>635</v>
      </c>
      <c r="R306" s="335">
        <f t="shared" si="29"/>
        <v>635</v>
      </c>
    </row>
    <row r="307" spans="1:18" ht="12" customHeight="1" outlineLevel="1">
      <c r="A307" s="90"/>
      <c r="B307" s="68">
        <v>642014</v>
      </c>
      <c r="C307" s="69" t="s">
        <v>192</v>
      </c>
      <c r="D307" s="109"/>
      <c r="E307" s="118"/>
      <c r="F307" s="109"/>
      <c r="G307" s="121"/>
      <c r="H307" s="125"/>
      <c r="I307" s="112"/>
      <c r="K307" s="100"/>
      <c r="L307" s="521">
        <v>295.32</v>
      </c>
      <c r="M307" s="521">
        <v>214.59</v>
      </c>
      <c r="N307" s="170">
        <v>200</v>
      </c>
      <c r="O307" s="170">
        <v>200</v>
      </c>
      <c r="P307" s="170">
        <v>200</v>
      </c>
      <c r="Q307" s="170">
        <v>200</v>
      </c>
      <c r="R307" s="170">
        <v>200</v>
      </c>
    </row>
    <row r="308" spans="1:18" ht="12" customHeight="1" outlineLevel="1">
      <c r="A308" s="90"/>
      <c r="B308" s="68">
        <v>637002</v>
      </c>
      <c r="C308" s="69" t="s">
        <v>249</v>
      </c>
      <c r="D308" s="399"/>
      <c r="E308" s="118"/>
      <c r="F308" s="109"/>
      <c r="G308" s="121"/>
      <c r="H308" s="125"/>
      <c r="I308" s="112"/>
      <c r="K308" s="100"/>
      <c r="L308" s="521">
        <v>383.32</v>
      </c>
      <c r="M308" s="521">
        <v>421.32</v>
      </c>
      <c r="N308" s="170">
        <v>400</v>
      </c>
      <c r="O308" s="170">
        <v>400</v>
      </c>
      <c r="P308" s="170">
        <v>400</v>
      </c>
      <c r="Q308" s="170">
        <v>400</v>
      </c>
      <c r="R308" s="170">
        <v>400</v>
      </c>
    </row>
    <row r="309" spans="1:18" ht="12" customHeight="1">
      <c r="A309" s="90"/>
      <c r="B309" s="68">
        <v>637005</v>
      </c>
      <c r="C309" s="69" t="s">
        <v>342</v>
      </c>
      <c r="D309" s="118"/>
      <c r="E309" s="118"/>
      <c r="F309" s="118"/>
      <c r="G309" s="118"/>
      <c r="H309" s="125"/>
      <c r="I309" s="121"/>
      <c r="K309" s="100"/>
      <c r="L309" s="521">
        <v>0</v>
      </c>
      <c r="M309" s="521">
        <v>50.6</v>
      </c>
      <c r="N309" s="171">
        <v>35</v>
      </c>
      <c r="O309" s="171">
        <v>35</v>
      </c>
      <c r="P309" s="171">
        <v>35</v>
      </c>
      <c r="Q309" s="171">
        <v>35</v>
      </c>
      <c r="R309" s="170">
        <v>35</v>
      </c>
    </row>
    <row r="310" spans="1:18" ht="12" customHeight="1" hidden="1" outlineLevel="1">
      <c r="A310" s="117" t="s">
        <v>18</v>
      </c>
      <c r="B310" s="68" t="s">
        <v>144</v>
      </c>
      <c r="C310" s="69" t="s">
        <v>111</v>
      </c>
      <c r="D310" s="78">
        <v>45</v>
      </c>
      <c r="E310" s="93"/>
      <c r="F310" s="78">
        <f>+D310</f>
        <v>45</v>
      </c>
      <c r="G310" s="5">
        <v>1</v>
      </c>
      <c r="H310" s="123">
        <f>+G310/D310</f>
        <v>0.022222222222222223</v>
      </c>
      <c r="I310" s="3">
        <f>+F310</f>
        <v>45</v>
      </c>
      <c r="L310" s="3"/>
      <c r="M310" s="3"/>
      <c r="N310" s="3"/>
      <c r="O310" s="3"/>
      <c r="P310" s="3"/>
      <c r="Q310" s="3"/>
      <c r="R310" s="3"/>
    </row>
    <row r="311" spans="1:18" ht="12" customHeight="1" hidden="1" outlineLevel="1">
      <c r="A311" s="361" t="s">
        <v>133</v>
      </c>
      <c r="B311" s="91" t="s">
        <v>144</v>
      </c>
      <c r="C311" s="69" t="s">
        <v>111</v>
      </c>
      <c r="D311" s="78">
        <v>130</v>
      </c>
      <c r="E311" s="93"/>
      <c r="F311" s="78">
        <f>+D311</f>
        <v>130</v>
      </c>
      <c r="G311" s="5">
        <v>0</v>
      </c>
      <c r="H311" s="123">
        <f>+G311/D311</f>
        <v>0</v>
      </c>
      <c r="I311" s="3">
        <f>+F311</f>
        <v>130</v>
      </c>
      <c r="L311" s="3"/>
      <c r="M311" s="3"/>
      <c r="N311" s="3"/>
      <c r="O311" s="3"/>
      <c r="P311" s="3"/>
      <c r="Q311" s="3"/>
      <c r="R311" s="3"/>
    </row>
    <row r="312" spans="1:18" ht="12" customHeight="1" hidden="1" outlineLevel="1">
      <c r="A312" s="361" t="s">
        <v>134</v>
      </c>
      <c r="B312" s="68" t="s">
        <v>144</v>
      </c>
      <c r="C312" s="69" t="s">
        <v>111</v>
      </c>
      <c r="D312" s="78">
        <v>70</v>
      </c>
      <c r="E312" s="93"/>
      <c r="F312" s="78">
        <f>+D312</f>
        <v>70</v>
      </c>
      <c r="G312" s="5">
        <v>21</v>
      </c>
      <c r="H312" s="123">
        <f>+G312/D312</f>
        <v>0.3</v>
      </c>
      <c r="I312" s="3">
        <f>+F312</f>
        <v>70</v>
      </c>
      <c r="L312" s="3"/>
      <c r="M312" s="3"/>
      <c r="N312" s="3"/>
      <c r="O312" s="3"/>
      <c r="P312" s="3"/>
      <c r="Q312" s="3"/>
      <c r="R312" s="3"/>
    </row>
    <row r="313" spans="1:18" ht="12" customHeight="1" hidden="1" outlineLevel="1">
      <c r="A313" s="361" t="s">
        <v>134</v>
      </c>
      <c r="B313" s="68" t="s">
        <v>145</v>
      </c>
      <c r="C313" s="69" t="s">
        <v>111</v>
      </c>
      <c r="D313" s="78">
        <v>30</v>
      </c>
      <c r="E313" s="93"/>
      <c r="F313" s="78">
        <f>+D313</f>
        <v>30</v>
      </c>
      <c r="G313" s="5">
        <v>11</v>
      </c>
      <c r="H313" s="123">
        <f>+G313/D313</f>
        <v>0.36666666666666664</v>
      </c>
      <c r="I313" s="3">
        <f>+F313</f>
        <v>30</v>
      </c>
      <c r="L313" s="3"/>
      <c r="M313" s="3"/>
      <c r="N313" s="3"/>
      <c r="O313" s="3"/>
      <c r="P313" s="3"/>
      <c r="Q313" s="3"/>
      <c r="R313" s="3"/>
    </row>
    <row r="314" spans="1:18" ht="12" customHeight="1" hidden="1" outlineLevel="1">
      <c r="A314" s="361" t="s">
        <v>134</v>
      </c>
      <c r="B314" s="68">
        <v>642026</v>
      </c>
      <c r="C314" s="69" t="s">
        <v>110</v>
      </c>
      <c r="D314" s="134">
        <v>80</v>
      </c>
      <c r="E314" s="93"/>
      <c r="F314" s="78">
        <f>+D314</f>
        <v>80</v>
      </c>
      <c r="G314" s="5">
        <v>30</v>
      </c>
      <c r="H314" s="123">
        <f>+G314/D314</f>
        <v>0.375</v>
      </c>
      <c r="I314" s="3">
        <v>56</v>
      </c>
      <c r="L314" s="3"/>
      <c r="M314" s="3"/>
      <c r="N314" s="3"/>
      <c r="O314" s="3"/>
      <c r="P314" s="3"/>
      <c r="Q314" s="3"/>
      <c r="R314" s="3"/>
    </row>
    <row r="315" spans="1:18" ht="16.5" customHeight="1" collapsed="1" thickBot="1">
      <c r="A315" s="315" t="s">
        <v>19</v>
      </c>
      <c r="B315" s="316"/>
      <c r="C315" s="317"/>
      <c r="D315" s="318" t="e">
        <f>+#REF!+#REF!+#REF!+D306+#REF!+D284+D279+#REF!+D256+D239+#REF!+D228+#REF!+#REF!+D203+#REF!+D195+#REF!+#REF!+D181+#REF!+D152+#REF!+D144+#REF!+D140+D10</f>
        <v>#REF!</v>
      </c>
      <c r="E315" s="319" t="e">
        <f>+#REF!+#REF!+#REF!+E306+#REF!+E284+E279+#REF!++E256+E239+#REF!+E228+#REF!++#REF!+E203+#REF!++E195+#REF!+#REF!+E181++#REF!+E152+#REF!+E144+#REF!+E140+E10</f>
        <v>#REF!</v>
      </c>
      <c r="F315" s="318" t="e">
        <f>+#REF!+#REF!+#REF!+F306+#REF!+F284+F279+#REF!+F256+F239+#REF!+F228+#REF!+#REF!+F203+#REF!+F195+#REF!+#REF!+F181+#REF!+F152+#REF!+F144+#REF!+F140+F10</f>
        <v>#REF!</v>
      </c>
      <c r="G315" s="320" t="e">
        <f>+#REF!+#REF!+#REF!+G306+#REF!+G284+G279+#REF!++G256+G239+#REF!+G228+#REF!+#REF!++#REF!+G203+#REF!+#REF!+G195+#REF!+#REF!+#REF!+G181++#REF!+G152+#REF!+G144+#REF!+G140+G10</f>
        <v>#REF!</v>
      </c>
      <c r="H315" s="308"/>
      <c r="I315" s="320" t="e">
        <f>+#REF!+#REF!+#REF!+I306+#REF!+I284+I279+#REF!+I256+I239+#REF!+I228+#REF!+#REF!+I203+#REF!+I195+#REF!+#REF!+I181+#REF!+I152+#REF!+I144+#REF!+I140+I10+#REF!+#REF!+#REF!+0</f>
        <v>#REF!</v>
      </c>
      <c r="J315" s="310"/>
      <c r="K315" s="310"/>
      <c r="L315" s="540">
        <f aca="true" t="shared" si="30" ref="L315:R315">SUM(L10+L140+L144+L152+L181+L195+L203+L211+L222+L226+L228+L236+L239+L249+L256+L267+L271+L279+L284+L304+L306)</f>
        <v>188618.63000000003</v>
      </c>
      <c r="M315" s="540">
        <f t="shared" si="30"/>
        <v>190245.66999999998</v>
      </c>
      <c r="N315" s="320">
        <f t="shared" si="30"/>
        <v>127651</v>
      </c>
      <c r="O315" s="320">
        <f t="shared" si="30"/>
        <v>195791</v>
      </c>
      <c r="P315" s="320">
        <f t="shared" si="30"/>
        <v>158924</v>
      </c>
      <c r="Q315" s="320">
        <f t="shared" si="30"/>
        <v>123967</v>
      </c>
      <c r="R315" s="320">
        <f t="shared" si="30"/>
        <v>125183.77999999998</v>
      </c>
    </row>
    <row r="316" spans="1:9" ht="9.75" customHeight="1" thickBot="1" thickTop="1">
      <c r="A316" s="179"/>
      <c r="B316" s="137"/>
      <c r="C316" s="138"/>
      <c r="D316" s="71"/>
      <c r="E316" s="71"/>
      <c r="F316" s="71"/>
      <c r="G316" s="71"/>
      <c r="H316" s="67"/>
      <c r="I316" s="71"/>
    </row>
    <row r="317" spans="1:18" ht="35.25" customHeight="1" thickTop="1">
      <c r="A317" s="260" t="s">
        <v>55</v>
      </c>
      <c r="B317" s="261"/>
      <c r="C317" s="262"/>
      <c r="D317" s="263" t="s">
        <v>38</v>
      </c>
      <c r="E317" s="254"/>
      <c r="F317" s="263" t="s">
        <v>39</v>
      </c>
      <c r="G317" s="264" t="s">
        <v>37</v>
      </c>
      <c r="H317" s="265"/>
      <c r="I317" s="207" t="s">
        <v>61</v>
      </c>
      <c r="J317" s="258"/>
      <c r="K317" s="258"/>
      <c r="L317" s="207" t="s">
        <v>334</v>
      </c>
      <c r="M317" s="585" t="s">
        <v>437</v>
      </c>
      <c r="N317" s="207" t="s">
        <v>310</v>
      </c>
      <c r="O317" s="585" t="s">
        <v>433</v>
      </c>
      <c r="P317" s="585" t="s">
        <v>434</v>
      </c>
      <c r="Q317" s="585" t="s">
        <v>435</v>
      </c>
      <c r="R317" s="585" t="s">
        <v>436</v>
      </c>
    </row>
    <row r="318" spans="1:18" ht="12" customHeight="1">
      <c r="A318" s="332" t="s">
        <v>395</v>
      </c>
      <c r="B318" s="322"/>
      <c r="C318" s="323"/>
      <c r="D318" s="324" t="e">
        <f>SUM(D320:D362)</f>
        <v>#REF!</v>
      </c>
      <c r="E318" s="325" t="e">
        <f>SUM(E320:E361)</f>
        <v>#REF!</v>
      </c>
      <c r="F318" s="325" t="e">
        <f>SUM(F320:F362)</f>
        <v>#REF!</v>
      </c>
      <c r="G318" s="327" t="e">
        <f>+#REF!+#REF!+#REF!</f>
        <v>#REF!</v>
      </c>
      <c r="H318" s="333" t="e">
        <f>+#REF!+#REF!+#REF!</f>
        <v>#REF!</v>
      </c>
      <c r="I318" s="327" t="e">
        <f>+#REF!+#REF!+#REF!</f>
        <v>#REF!</v>
      </c>
      <c r="J318" s="330"/>
      <c r="K318" s="331"/>
      <c r="L318" s="501">
        <f>SUM(L320:L320)</f>
        <v>3112.01</v>
      </c>
      <c r="M318" s="501">
        <f>SUM(M320:M320)</f>
        <v>0</v>
      </c>
      <c r="N318" s="327">
        <f>SUM(N320:N320)</f>
        <v>0</v>
      </c>
      <c r="O318" s="327">
        <f>SUM(O319:O320)</f>
        <v>12300</v>
      </c>
      <c r="P318" s="327">
        <f>SUM(P320:P320)</f>
        <v>0</v>
      </c>
      <c r="Q318" s="327">
        <f>SUM(Q320:Q320)</f>
        <v>0</v>
      </c>
      <c r="R318" s="327">
        <f>SUM(R320)</f>
        <v>0</v>
      </c>
    </row>
    <row r="319" spans="1:18" ht="12" customHeight="1">
      <c r="A319" s="602"/>
      <c r="B319" s="604">
        <v>711001</v>
      </c>
      <c r="C319" s="605" t="s">
        <v>439</v>
      </c>
      <c r="D319" s="573"/>
      <c r="E319" s="572"/>
      <c r="F319" s="603"/>
      <c r="G319" s="567"/>
      <c r="H319" s="572"/>
      <c r="I319" s="567"/>
      <c r="J319" s="559"/>
      <c r="K319" s="560"/>
      <c r="L319" s="597">
        <v>0</v>
      </c>
      <c r="M319" s="597">
        <v>0</v>
      </c>
      <c r="N319" s="598">
        <v>0</v>
      </c>
      <c r="O319" s="598">
        <v>12300</v>
      </c>
      <c r="P319" s="598">
        <v>2500</v>
      </c>
      <c r="Q319" s="598">
        <v>0</v>
      </c>
      <c r="R319" s="598">
        <v>0</v>
      </c>
    </row>
    <row r="320" spans="1:18" ht="12" customHeight="1">
      <c r="A320" s="76"/>
      <c r="B320" s="77">
        <v>711005</v>
      </c>
      <c r="C320" s="75" t="s">
        <v>295</v>
      </c>
      <c r="D320" s="78">
        <v>94</v>
      </c>
      <c r="E320" s="2"/>
      <c r="F320" s="78">
        <f>+D320</f>
        <v>94</v>
      </c>
      <c r="G320" s="5">
        <v>94</v>
      </c>
      <c r="H320" s="67">
        <f>+G320/D320</f>
        <v>1</v>
      </c>
      <c r="I320" s="3">
        <v>94</v>
      </c>
      <c r="L320" s="495">
        <v>3112.01</v>
      </c>
      <c r="M320" s="495">
        <v>0</v>
      </c>
      <c r="N320" s="3">
        <v>0</v>
      </c>
      <c r="O320" s="170">
        <v>0</v>
      </c>
      <c r="P320" s="3">
        <v>0</v>
      </c>
      <c r="Q320" s="3">
        <v>0</v>
      </c>
      <c r="R320" s="3">
        <v>0</v>
      </c>
    </row>
    <row r="321" spans="1:18" ht="12" customHeight="1">
      <c r="A321" s="321" t="s">
        <v>193</v>
      </c>
      <c r="B321" s="322"/>
      <c r="C321" s="338"/>
      <c r="D321" s="324" t="e">
        <f>SUM(#REF!)</f>
        <v>#REF!</v>
      </c>
      <c r="E321" s="325" t="e">
        <f>SUM(#REF!)</f>
        <v>#REF!</v>
      </c>
      <c r="F321" s="324" t="e">
        <f>SUM(#REF!)</f>
        <v>#REF!</v>
      </c>
      <c r="G321" s="324" t="e">
        <f>+G323+#REF!</f>
        <v>#REF!</v>
      </c>
      <c r="H321" s="325" t="e">
        <f>+H323+#REF!</f>
        <v>#REF!</v>
      </c>
      <c r="I321" s="327" t="e">
        <f>+I323+#REF!</f>
        <v>#REF!</v>
      </c>
      <c r="J321" s="330"/>
      <c r="K321" s="331"/>
      <c r="L321" s="526">
        <f aca="true" t="shared" si="31" ref="L321:R321">SUM(L322:L323)</f>
        <v>110.4</v>
      </c>
      <c r="M321" s="526">
        <f t="shared" si="31"/>
        <v>36173.009999999995</v>
      </c>
      <c r="N321" s="329">
        <f t="shared" si="31"/>
        <v>17000</v>
      </c>
      <c r="O321" s="329">
        <f t="shared" si="31"/>
        <v>0</v>
      </c>
      <c r="P321" s="329">
        <f t="shared" si="31"/>
        <v>17000</v>
      </c>
      <c r="Q321" s="329">
        <f t="shared" si="31"/>
        <v>37863</v>
      </c>
      <c r="R321" s="329">
        <f t="shared" si="31"/>
        <v>36676</v>
      </c>
    </row>
    <row r="322" spans="1:18" ht="12" customHeight="1">
      <c r="A322" s="402"/>
      <c r="B322" s="565">
        <v>717001</v>
      </c>
      <c r="C322" s="403" t="s">
        <v>319</v>
      </c>
      <c r="D322" s="404"/>
      <c r="E322" s="405"/>
      <c r="F322" s="401"/>
      <c r="G322" s="406"/>
      <c r="H322" s="405"/>
      <c r="I322" s="407"/>
      <c r="J322" s="392"/>
      <c r="K322" s="408"/>
      <c r="L322" s="535">
        <v>110.4</v>
      </c>
      <c r="M322" s="535">
        <v>32613.01</v>
      </c>
      <c r="N322" s="451">
        <v>17000</v>
      </c>
      <c r="O322" s="614">
        <v>0</v>
      </c>
      <c r="P322" s="451">
        <v>17000</v>
      </c>
      <c r="Q322" s="451">
        <v>37863</v>
      </c>
      <c r="R322" s="451">
        <v>36676</v>
      </c>
    </row>
    <row r="323" spans="1:18" ht="12" customHeight="1">
      <c r="A323" s="83"/>
      <c r="B323" s="84">
        <v>714004</v>
      </c>
      <c r="C323" s="85" t="s">
        <v>343</v>
      </c>
      <c r="D323" s="79">
        <v>200</v>
      </c>
      <c r="E323" s="2"/>
      <c r="F323" s="78">
        <f>+D323</f>
        <v>200</v>
      </c>
      <c r="G323" s="5">
        <v>153</v>
      </c>
      <c r="H323" s="67">
        <f>+G323/D323</f>
        <v>0.765</v>
      </c>
      <c r="I323" s="166">
        <v>200</v>
      </c>
      <c r="L323" s="534">
        <v>0</v>
      </c>
      <c r="M323" s="534">
        <v>3560</v>
      </c>
      <c r="N323" s="166">
        <v>0</v>
      </c>
      <c r="O323" s="615">
        <v>0</v>
      </c>
      <c r="P323" s="166">
        <v>0</v>
      </c>
      <c r="Q323" s="166">
        <v>0</v>
      </c>
      <c r="R323" s="166"/>
    </row>
    <row r="324" spans="1:18" ht="12" customHeight="1">
      <c r="A324" s="339" t="s">
        <v>344</v>
      </c>
      <c r="B324" s="322"/>
      <c r="C324" s="323"/>
      <c r="D324" s="324" t="e">
        <f>+D326</f>
        <v>#REF!</v>
      </c>
      <c r="E324" s="325" t="e">
        <f>+E326</f>
        <v>#REF!</v>
      </c>
      <c r="F324" s="324" t="e">
        <f>+F326</f>
        <v>#REF!</v>
      </c>
      <c r="G324" s="327" t="e">
        <f>+G326</f>
        <v>#REF!</v>
      </c>
      <c r="H324" s="328" t="e">
        <f>+G324/D324</f>
        <v>#REF!</v>
      </c>
      <c r="I324" s="327" t="e">
        <f>+I326</f>
        <v>#REF!</v>
      </c>
      <c r="J324" s="330"/>
      <c r="K324" s="331"/>
      <c r="L324" s="329">
        <f aca="true" t="shared" si="32" ref="L324:R324">SUM(L325)</f>
        <v>0</v>
      </c>
      <c r="M324" s="329">
        <f t="shared" si="32"/>
        <v>0</v>
      </c>
      <c r="N324" s="329">
        <f t="shared" si="32"/>
        <v>0</v>
      </c>
      <c r="O324" s="329">
        <f t="shared" si="32"/>
        <v>0</v>
      </c>
      <c r="P324" s="329">
        <f t="shared" si="32"/>
        <v>1000</v>
      </c>
      <c r="Q324" s="327">
        <f t="shared" si="32"/>
        <v>0</v>
      </c>
      <c r="R324" s="327">
        <f t="shared" si="32"/>
        <v>0</v>
      </c>
    </row>
    <row r="325" spans="1:21" ht="12" customHeight="1">
      <c r="A325" s="86"/>
      <c r="B325" s="84">
        <v>713004</v>
      </c>
      <c r="C325" s="85" t="s">
        <v>345</v>
      </c>
      <c r="D325" s="79"/>
      <c r="E325" s="2"/>
      <c r="F325" s="78">
        <f>+D325</f>
        <v>0</v>
      </c>
      <c r="G325" s="5">
        <v>4</v>
      </c>
      <c r="H325" s="67"/>
      <c r="I325" s="166">
        <v>0</v>
      </c>
      <c r="L325" s="166">
        <v>0</v>
      </c>
      <c r="M325" s="166">
        <v>0</v>
      </c>
      <c r="N325" s="166">
        <v>0</v>
      </c>
      <c r="O325" s="615">
        <v>0</v>
      </c>
      <c r="P325" s="166">
        <v>1000</v>
      </c>
      <c r="Q325" s="166">
        <v>0</v>
      </c>
      <c r="R325" s="166">
        <v>0</v>
      </c>
      <c r="U325" s="601"/>
    </row>
    <row r="326" spans="1:18" ht="12" customHeight="1">
      <c r="A326" s="339" t="s">
        <v>132</v>
      </c>
      <c r="B326" s="322"/>
      <c r="C326" s="323"/>
      <c r="D326" s="324" t="e">
        <f>+#REF!</f>
        <v>#REF!</v>
      </c>
      <c r="E326" s="325" t="e">
        <f>+#REF!</f>
        <v>#REF!</v>
      </c>
      <c r="F326" s="324" t="e">
        <f>+#REF!</f>
        <v>#REF!</v>
      </c>
      <c r="G326" s="327" t="e">
        <f>+#REF!</f>
        <v>#REF!</v>
      </c>
      <c r="H326" s="328" t="e">
        <f>+G326/D326</f>
        <v>#REF!</v>
      </c>
      <c r="I326" s="327" t="e">
        <f>+#REF!</f>
        <v>#REF!</v>
      </c>
      <c r="J326" s="330"/>
      <c r="K326" s="331"/>
      <c r="L326" s="526">
        <f aca="true" t="shared" si="33" ref="L326:R326">SUM(L327+L329)</f>
        <v>6645</v>
      </c>
      <c r="M326" s="526">
        <f t="shared" si="33"/>
        <v>0</v>
      </c>
      <c r="N326" s="329">
        <f t="shared" si="33"/>
        <v>424886</v>
      </c>
      <c r="O326" s="329">
        <f t="shared" si="33"/>
        <v>328504</v>
      </c>
      <c r="P326" s="329">
        <f t="shared" si="33"/>
        <v>0</v>
      </c>
      <c r="Q326" s="327">
        <f t="shared" si="33"/>
        <v>0</v>
      </c>
      <c r="R326" s="327">
        <f t="shared" si="33"/>
        <v>0</v>
      </c>
    </row>
    <row r="327" spans="1:18" ht="12" customHeight="1">
      <c r="A327" s="568"/>
      <c r="B327" s="569" t="s">
        <v>397</v>
      </c>
      <c r="C327" s="570"/>
      <c r="D327" s="571"/>
      <c r="E327" s="572"/>
      <c r="F327" s="573"/>
      <c r="G327" s="567"/>
      <c r="H327" s="574"/>
      <c r="I327" s="575"/>
      <c r="J327" s="559"/>
      <c r="K327" s="560"/>
      <c r="L327" s="576">
        <f aca="true" t="shared" si="34" ref="L327:Q327">SUM(L328)</f>
        <v>775</v>
      </c>
      <c r="M327" s="576">
        <f t="shared" si="34"/>
        <v>0</v>
      </c>
      <c r="N327" s="577">
        <f t="shared" si="34"/>
        <v>0</v>
      </c>
      <c r="O327" s="577">
        <f t="shared" si="34"/>
        <v>0</v>
      </c>
      <c r="P327" s="577">
        <f t="shared" si="34"/>
        <v>0</v>
      </c>
      <c r="Q327" s="575">
        <f t="shared" si="34"/>
        <v>0</v>
      </c>
      <c r="R327" s="575">
        <v>0</v>
      </c>
    </row>
    <row r="328" spans="1:19" ht="12" customHeight="1">
      <c r="A328" s="582"/>
      <c r="B328" s="580">
        <v>717001</v>
      </c>
      <c r="C328" s="581" t="s">
        <v>230</v>
      </c>
      <c r="D328" s="79">
        <v>2173</v>
      </c>
      <c r="E328" s="2"/>
      <c r="F328" s="78">
        <f>+D328</f>
        <v>2173</v>
      </c>
      <c r="G328" s="5">
        <v>2249</v>
      </c>
      <c r="H328" s="67">
        <f>+G328/D328</f>
        <v>1.0349746893695353</v>
      </c>
      <c r="I328" s="166">
        <f>2173+250+7-109-4</f>
        <v>2317</v>
      </c>
      <c r="L328" s="534">
        <v>775</v>
      </c>
      <c r="M328" s="534">
        <v>0</v>
      </c>
      <c r="N328" s="166">
        <v>0</v>
      </c>
      <c r="O328" s="615">
        <v>0</v>
      </c>
      <c r="P328" s="166">
        <v>0</v>
      </c>
      <c r="Q328" s="166">
        <v>0</v>
      </c>
      <c r="R328" s="166">
        <v>0</v>
      </c>
      <c r="S328" s="425"/>
    </row>
    <row r="329" spans="1:19" ht="12" customHeight="1">
      <c r="A329" s="80"/>
      <c r="B329" s="579" t="s">
        <v>398</v>
      </c>
      <c r="C329" s="81"/>
      <c r="D329" s="578"/>
      <c r="E329" s="2"/>
      <c r="F329" s="105"/>
      <c r="G329" s="93"/>
      <c r="H329" s="67"/>
      <c r="I329" s="166"/>
      <c r="L329" s="583">
        <f>SUM(L330:L332)</f>
        <v>5870</v>
      </c>
      <c r="M329" s="583">
        <f>SUM(M330:M332)</f>
        <v>0</v>
      </c>
      <c r="N329" s="584">
        <f>SUM(N330:N332)</f>
        <v>424886</v>
      </c>
      <c r="O329" s="584">
        <f>SUM(O330:O333)</f>
        <v>328504</v>
      </c>
      <c r="P329" s="584">
        <f>SUM(P330:P332)</f>
        <v>0</v>
      </c>
      <c r="Q329" s="587">
        <f>SUM(Q330:Q333)</f>
        <v>0</v>
      </c>
      <c r="R329" s="587">
        <f>SUM(R330:R333)</f>
        <v>0</v>
      </c>
      <c r="S329" s="425"/>
    </row>
    <row r="330" spans="1:18" ht="12" customHeight="1">
      <c r="A330" s="566"/>
      <c r="B330" s="68">
        <v>716</v>
      </c>
      <c r="C330" s="69" t="s">
        <v>350</v>
      </c>
      <c r="D330" s="105"/>
      <c r="E330" s="93"/>
      <c r="F330" s="105"/>
      <c r="G330" s="93"/>
      <c r="H330" s="123"/>
      <c r="I330" s="3"/>
      <c r="K330" s="100"/>
      <c r="L330" s="495">
        <v>5870</v>
      </c>
      <c r="M330" s="495">
        <v>0</v>
      </c>
      <c r="N330" s="3">
        <v>0</v>
      </c>
      <c r="O330" s="170">
        <v>0</v>
      </c>
      <c r="P330" s="3">
        <v>0</v>
      </c>
      <c r="Q330" s="3">
        <v>0</v>
      </c>
      <c r="R330" s="3">
        <v>0</v>
      </c>
    </row>
    <row r="331" spans="1:18" ht="12" customHeight="1">
      <c r="A331" s="475"/>
      <c r="B331" s="68">
        <v>717001</v>
      </c>
      <c r="C331" s="69" t="s">
        <v>363</v>
      </c>
      <c r="D331" s="105"/>
      <c r="E331" s="93"/>
      <c r="F331" s="105"/>
      <c r="G331" s="93"/>
      <c r="H331" s="123"/>
      <c r="I331" s="3"/>
      <c r="K331" s="100"/>
      <c r="L331" s="495">
        <v>0</v>
      </c>
      <c r="M331" s="495">
        <v>0</v>
      </c>
      <c r="N331" s="3">
        <v>403641</v>
      </c>
      <c r="O331" s="170">
        <v>281771</v>
      </c>
      <c r="P331" s="3">
        <v>0</v>
      </c>
      <c r="Q331" s="3">
        <v>0</v>
      </c>
      <c r="R331" s="3">
        <v>0</v>
      </c>
    </row>
    <row r="332" spans="1:18" ht="12" customHeight="1">
      <c r="A332" s="475"/>
      <c r="B332" s="68">
        <v>717001</v>
      </c>
      <c r="C332" s="69" t="s">
        <v>368</v>
      </c>
      <c r="D332" s="105"/>
      <c r="E332" s="93"/>
      <c r="F332" s="105"/>
      <c r="G332" s="93"/>
      <c r="H332" s="123"/>
      <c r="I332" s="3"/>
      <c r="K332" s="100"/>
      <c r="L332" s="495">
        <v>0</v>
      </c>
      <c r="M332" s="495">
        <v>0</v>
      </c>
      <c r="N332" s="3">
        <v>21245</v>
      </c>
      <c r="O332" s="170">
        <v>20307</v>
      </c>
      <c r="P332" s="3">
        <v>0</v>
      </c>
      <c r="Q332" s="3">
        <v>0</v>
      </c>
      <c r="R332" s="3">
        <v>0</v>
      </c>
    </row>
    <row r="333" spans="1:18" ht="12" customHeight="1">
      <c r="A333" s="475"/>
      <c r="B333" s="68">
        <v>717001</v>
      </c>
      <c r="C333" s="69" t="s">
        <v>424</v>
      </c>
      <c r="D333" s="105"/>
      <c r="E333" s="93"/>
      <c r="F333" s="105"/>
      <c r="G333" s="93"/>
      <c r="H333" s="123"/>
      <c r="I333" s="3"/>
      <c r="K333" s="100"/>
      <c r="L333" s="495">
        <v>0</v>
      </c>
      <c r="M333" s="495">
        <v>0</v>
      </c>
      <c r="N333" s="3">
        <v>0</v>
      </c>
      <c r="O333" s="170">
        <v>26426</v>
      </c>
      <c r="P333" s="3">
        <v>0</v>
      </c>
      <c r="Q333" s="3">
        <v>0</v>
      </c>
      <c r="R333" s="3">
        <v>0</v>
      </c>
    </row>
    <row r="334" spans="1:18" ht="12" customHeight="1">
      <c r="A334" s="339" t="s">
        <v>396</v>
      </c>
      <c r="B334" s="322"/>
      <c r="C334" s="323"/>
      <c r="D334" s="324" t="e">
        <f>+#REF!</f>
        <v>#REF!</v>
      </c>
      <c r="E334" s="325" t="e">
        <f>+#REF!</f>
        <v>#REF!</v>
      </c>
      <c r="F334" s="324" t="e">
        <f>+#REF!</f>
        <v>#REF!</v>
      </c>
      <c r="G334" s="327" t="e">
        <f>+#REF!</f>
        <v>#REF!</v>
      </c>
      <c r="H334" s="328" t="e">
        <f>+G334/D334</f>
        <v>#REF!</v>
      </c>
      <c r="I334" s="327" t="e">
        <f>+#REF!</f>
        <v>#REF!</v>
      </c>
      <c r="J334" s="330"/>
      <c r="K334" s="331"/>
      <c r="L334" s="526">
        <f aca="true" t="shared" si="35" ref="L334:Q334">L335</f>
        <v>0</v>
      </c>
      <c r="M334" s="526">
        <f t="shared" si="35"/>
        <v>0</v>
      </c>
      <c r="N334" s="329">
        <f t="shared" si="35"/>
        <v>2300</v>
      </c>
      <c r="O334" s="329">
        <f t="shared" si="35"/>
        <v>0</v>
      </c>
      <c r="P334" s="329">
        <f t="shared" si="35"/>
        <v>0</v>
      </c>
      <c r="Q334" s="327">
        <f t="shared" si="35"/>
        <v>0</v>
      </c>
      <c r="R334" s="327">
        <f>SUM(R335)</f>
        <v>0</v>
      </c>
    </row>
    <row r="335" spans="1:18" ht="12" customHeight="1">
      <c r="A335" s="83"/>
      <c r="B335" s="84">
        <v>717002</v>
      </c>
      <c r="C335" s="85" t="s">
        <v>365</v>
      </c>
      <c r="D335" s="79"/>
      <c r="E335" s="2"/>
      <c r="F335" s="79"/>
      <c r="G335" s="5"/>
      <c r="H335" s="67"/>
      <c r="I335" s="166"/>
      <c r="L335" s="534">
        <v>0</v>
      </c>
      <c r="M335" s="534">
        <v>0</v>
      </c>
      <c r="N335" s="166">
        <v>2300</v>
      </c>
      <c r="O335" s="615">
        <v>0</v>
      </c>
      <c r="P335" s="166">
        <v>0</v>
      </c>
      <c r="Q335" s="166">
        <v>0</v>
      </c>
      <c r="R335" s="166">
        <v>0</v>
      </c>
    </row>
    <row r="336" spans="1:18" ht="16.5" customHeight="1" thickBot="1">
      <c r="A336" s="311" t="s">
        <v>4</v>
      </c>
      <c r="B336" s="312"/>
      <c r="C336" s="313"/>
      <c r="D336" s="306" t="e">
        <f>SUM(D320:D335)</f>
        <v>#REF!</v>
      </c>
      <c r="E336" s="307" t="e">
        <f>SUM(E320:E328)</f>
        <v>#REF!</v>
      </c>
      <c r="F336" s="306" t="e">
        <f>SUM(F320:F335)</f>
        <v>#REF!</v>
      </c>
      <c r="G336" s="309" t="e">
        <f>SUM(G320:G335)</f>
        <v>#REF!</v>
      </c>
      <c r="H336" s="314"/>
      <c r="I336" s="309" t="e">
        <f>SUM(I320:I335)</f>
        <v>#REF!</v>
      </c>
      <c r="J336" s="310"/>
      <c r="K336" s="310"/>
      <c r="L336" s="502">
        <f aca="true" t="shared" si="36" ref="L336:R336">SUM(L318+L321+L324+L326+L334)</f>
        <v>9867.41</v>
      </c>
      <c r="M336" s="502">
        <f t="shared" si="36"/>
        <v>36173.009999999995</v>
      </c>
      <c r="N336" s="309">
        <f t="shared" si="36"/>
        <v>444186</v>
      </c>
      <c r="O336" s="309">
        <f t="shared" si="36"/>
        <v>340804</v>
      </c>
      <c r="P336" s="309">
        <f t="shared" si="36"/>
        <v>18000</v>
      </c>
      <c r="Q336" s="309">
        <f t="shared" si="36"/>
        <v>37863</v>
      </c>
      <c r="R336" s="309">
        <f t="shared" si="36"/>
        <v>36676</v>
      </c>
    </row>
    <row r="337" spans="1:9" ht="16.5" customHeight="1" thickBot="1" thickTop="1">
      <c r="A337" s="87"/>
      <c r="B337" s="88"/>
      <c r="C337" s="81"/>
      <c r="D337" s="2"/>
      <c r="E337" s="2" t="s">
        <v>29</v>
      </c>
      <c r="F337" s="2"/>
      <c r="G337" s="2"/>
      <c r="H337" s="2"/>
      <c r="I337" s="6"/>
    </row>
    <row r="338" spans="1:18" ht="34.5" thickTop="1">
      <c r="A338" s="202" t="s">
        <v>127</v>
      </c>
      <c r="B338" s="203"/>
      <c r="C338" s="266"/>
      <c r="D338" s="263" t="s">
        <v>38</v>
      </c>
      <c r="E338" s="254"/>
      <c r="F338" s="263" t="s">
        <v>39</v>
      </c>
      <c r="G338" s="264" t="s">
        <v>37</v>
      </c>
      <c r="H338" s="265"/>
      <c r="I338" s="207" t="s">
        <v>61</v>
      </c>
      <c r="J338" s="258"/>
      <c r="K338" s="258"/>
      <c r="L338" s="207" t="s">
        <v>334</v>
      </c>
      <c r="M338" s="585" t="s">
        <v>437</v>
      </c>
      <c r="N338" s="207" t="s">
        <v>310</v>
      </c>
      <c r="O338" s="585" t="s">
        <v>433</v>
      </c>
      <c r="P338" s="585" t="s">
        <v>434</v>
      </c>
      <c r="Q338" s="585" t="s">
        <v>435</v>
      </c>
      <c r="R338" s="585" t="s">
        <v>436</v>
      </c>
    </row>
    <row r="339" spans="1:18" ht="12" customHeight="1">
      <c r="A339" s="445" t="s">
        <v>399</v>
      </c>
      <c r="B339" s="446"/>
      <c r="C339" s="447"/>
      <c r="D339" s="448">
        <f>SUM(D340:D343)</f>
        <v>1708.8000000000002</v>
      </c>
      <c r="E339" s="449">
        <f>SUM(E340:E342)</f>
        <v>0</v>
      </c>
      <c r="F339" s="448">
        <f>SUM(F340:F343)</f>
        <v>1708.8000000000002</v>
      </c>
      <c r="G339" s="448">
        <f>SUM(G340:G343)</f>
        <v>1287</v>
      </c>
      <c r="H339" s="349">
        <f>+G339/D339</f>
        <v>0.7531601123595505</v>
      </c>
      <c r="I339" s="450">
        <f>SUM(I340:I343)</f>
        <v>1693.8000000000002</v>
      </c>
      <c r="J339" s="330"/>
      <c r="K339" s="330"/>
      <c r="L339" s="531">
        <f>SUM(L340:L343)</f>
        <v>106720.38</v>
      </c>
      <c r="M339" s="531">
        <f>SUM(M340:M343)</f>
        <v>8582.54</v>
      </c>
      <c r="N339" s="450">
        <f>SUM(N340:N343)</f>
        <v>8963</v>
      </c>
      <c r="O339" s="450">
        <f>SUM(O340:O344)</f>
        <v>8963</v>
      </c>
      <c r="P339" s="450">
        <f>SUM(P340:P344)</f>
        <v>35389</v>
      </c>
      <c r="Q339" s="450">
        <f>SUM(Q340:Q344)</f>
        <v>8963</v>
      </c>
      <c r="R339" s="450">
        <f>SUM(R340:R344)</f>
        <v>8963</v>
      </c>
    </row>
    <row r="340" spans="1:18" ht="12">
      <c r="A340" s="74"/>
      <c r="B340" s="77" t="s">
        <v>146</v>
      </c>
      <c r="C340" s="190" t="s">
        <v>199</v>
      </c>
      <c r="D340" s="78">
        <f>77.4*12</f>
        <v>928.8000000000001</v>
      </c>
      <c r="E340" s="2"/>
      <c r="F340" s="135">
        <f>+D340</f>
        <v>928.8000000000001</v>
      </c>
      <c r="G340" s="92">
        <v>696</v>
      </c>
      <c r="H340" s="67">
        <f>+G340/D340</f>
        <v>0.7493540051679586</v>
      </c>
      <c r="I340" s="3">
        <f>+F340</f>
        <v>928.8000000000001</v>
      </c>
      <c r="L340" s="495">
        <v>3461.52</v>
      </c>
      <c r="M340" s="495">
        <v>3461.52</v>
      </c>
      <c r="N340" s="3">
        <v>3463</v>
      </c>
      <c r="O340" s="3">
        <v>3463</v>
      </c>
      <c r="P340" s="3">
        <v>3463</v>
      </c>
      <c r="Q340" s="3">
        <v>3463</v>
      </c>
      <c r="R340" s="3">
        <v>3463</v>
      </c>
    </row>
    <row r="341" spans="1:18" ht="12">
      <c r="A341" s="74"/>
      <c r="B341" s="77" t="s">
        <v>266</v>
      </c>
      <c r="C341" s="190" t="s">
        <v>228</v>
      </c>
      <c r="D341" s="78"/>
      <c r="E341" s="2"/>
      <c r="F341" s="135"/>
      <c r="G341" s="92"/>
      <c r="H341" s="67"/>
      <c r="I341" s="3">
        <v>0</v>
      </c>
      <c r="L341" s="495">
        <v>4943.2</v>
      </c>
      <c r="M341" s="495">
        <v>5121.02</v>
      </c>
      <c r="N341" s="3">
        <v>5500</v>
      </c>
      <c r="O341" s="3">
        <v>5500</v>
      </c>
      <c r="P341" s="3">
        <v>5500</v>
      </c>
      <c r="Q341" s="3">
        <v>5500</v>
      </c>
      <c r="R341" s="3">
        <v>5500</v>
      </c>
    </row>
    <row r="342" spans="1:18" ht="12">
      <c r="A342" s="74"/>
      <c r="B342" s="77" t="s">
        <v>147</v>
      </c>
      <c r="C342" s="190" t="s">
        <v>229</v>
      </c>
      <c r="D342" s="78">
        <v>480</v>
      </c>
      <c r="E342" s="2"/>
      <c r="F342" s="135">
        <f>+D342</f>
        <v>480</v>
      </c>
      <c r="G342" s="92">
        <v>550</v>
      </c>
      <c r="H342" s="67">
        <f>+G342/D342</f>
        <v>1.1458333333333333</v>
      </c>
      <c r="I342" s="3">
        <v>600</v>
      </c>
      <c r="L342" s="495">
        <v>21055.72</v>
      </c>
      <c r="M342" s="495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</row>
    <row r="343" spans="1:18" ht="12">
      <c r="A343" s="74"/>
      <c r="B343" s="77">
        <v>821002</v>
      </c>
      <c r="C343" s="190" t="s">
        <v>272</v>
      </c>
      <c r="D343" s="78">
        <v>300</v>
      </c>
      <c r="E343" s="2"/>
      <c r="F343" s="135">
        <f>+D343</f>
        <v>300</v>
      </c>
      <c r="G343" s="92">
        <v>41</v>
      </c>
      <c r="H343" s="67">
        <f>+G343/D343</f>
        <v>0.13666666666666666</v>
      </c>
      <c r="I343" s="3">
        <v>165</v>
      </c>
      <c r="L343" s="495">
        <v>77259.94</v>
      </c>
      <c r="M343" s="495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</row>
    <row r="344" spans="1:18" ht="12">
      <c r="A344" s="606"/>
      <c r="B344" s="84">
        <v>821004</v>
      </c>
      <c r="C344" s="607" t="s">
        <v>428</v>
      </c>
      <c r="D344" s="79"/>
      <c r="E344" s="2"/>
      <c r="F344" s="608"/>
      <c r="G344" s="609"/>
      <c r="H344" s="67"/>
      <c r="I344" s="166"/>
      <c r="L344" s="534">
        <v>0</v>
      </c>
      <c r="M344" s="534">
        <v>0</v>
      </c>
      <c r="N344" s="166">
        <v>0</v>
      </c>
      <c r="O344" s="629">
        <v>0</v>
      </c>
      <c r="P344" s="166">
        <v>26426</v>
      </c>
      <c r="Q344" s="166">
        <v>0</v>
      </c>
      <c r="R344" s="166">
        <v>0</v>
      </c>
    </row>
    <row r="345" spans="1:18" ht="16.5" customHeight="1" thickBot="1">
      <c r="A345" s="303" t="s">
        <v>127</v>
      </c>
      <c r="B345" s="304"/>
      <c r="C345" s="305"/>
      <c r="D345" s="306">
        <f>+D339</f>
        <v>1708.8000000000002</v>
      </c>
      <c r="E345" s="307">
        <f>+E339</f>
        <v>0</v>
      </c>
      <c r="F345" s="306">
        <f>+F339</f>
        <v>1708.8000000000002</v>
      </c>
      <c r="G345" s="306">
        <f>+G339</f>
        <v>1287</v>
      </c>
      <c r="H345" s="308">
        <f>+G345/D345</f>
        <v>0.7531601123595505</v>
      </c>
      <c r="I345" s="309">
        <f>+I339</f>
        <v>1693.8000000000002</v>
      </c>
      <c r="J345" s="310"/>
      <c r="K345" s="310"/>
      <c r="L345" s="502">
        <f>SUM(L340:L344)</f>
        <v>106720.38</v>
      </c>
      <c r="M345" s="502">
        <f>SUM(M340:M344)</f>
        <v>8582.54</v>
      </c>
      <c r="N345" s="309">
        <f>SUM(N339)</f>
        <v>8963</v>
      </c>
      <c r="O345" s="309">
        <f>SUM(O339)</f>
        <v>8963</v>
      </c>
      <c r="P345" s="309">
        <f>SUM(P339)</f>
        <v>35389</v>
      </c>
      <c r="Q345" s="309">
        <f>SUM(Q339)</f>
        <v>8963</v>
      </c>
      <c r="R345" s="309">
        <f>SUM(R339)</f>
        <v>8963</v>
      </c>
    </row>
    <row r="346" spans="1:9" ht="12" customHeight="1" thickBot="1" thickTop="1">
      <c r="A346" s="136"/>
      <c r="B346" s="137"/>
      <c r="C346" s="138"/>
      <c r="D346" s="71"/>
      <c r="F346" s="71"/>
      <c r="H346" s="139"/>
      <c r="I346" s="71"/>
    </row>
    <row r="347" spans="1:18" ht="36.75" customHeight="1" thickTop="1">
      <c r="A347" s="273" t="s">
        <v>26</v>
      </c>
      <c r="B347" s="274"/>
      <c r="C347" s="275"/>
      <c r="D347" s="263" t="s">
        <v>38</v>
      </c>
      <c r="E347" s="254"/>
      <c r="F347" s="263" t="s">
        <v>39</v>
      </c>
      <c r="G347" s="264" t="s">
        <v>37</v>
      </c>
      <c r="H347" s="265"/>
      <c r="I347" s="207" t="s">
        <v>61</v>
      </c>
      <c r="J347" s="258"/>
      <c r="K347" s="258"/>
      <c r="L347" s="585" t="s">
        <v>334</v>
      </c>
      <c r="M347" s="585" t="s">
        <v>437</v>
      </c>
      <c r="N347" s="207" t="s">
        <v>310</v>
      </c>
      <c r="O347" s="585" t="s">
        <v>433</v>
      </c>
      <c r="P347" s="585" t="s">
        <v>434</v>
      </c>
      <c r="Q347" s="585" t="s">
        <v>435</v>
      </c>
      <c r="R347" s="585" t="s">
        <v>436</v>
      </c>
    </row>
    <row r="348" spans="1:18" ht="13.5" customHeight="1">
      <c r="A348" s="267" t="s">
        <v>23</v>
      </c>
      <c r="B348" s="268"/>
      <c r="C348" s="269"/>
      <c r="D348" s="185" t="e">
        <f>+D315</f>
        <v>#REF!</v>
      </c>
      <c r="E348" s="186"/>
      <c r="F348" s="185" t="e">
        <f>+F315</f>
        <v>#REF!</v>
      </c>
      <c r="G348" s="185" t="e">
        <f>+G315</f>
        <v>#REF!</v>
      </c>
      <c r="H348" s="187" t="e">
        <f>+G348/D348</f>
        <v>#REF!</v>
      </c>
      <c r="I348" s="188" t="e">
        <f>+I315</f>
        <v>#REF!</v>
      </c>
      <c r="L348" s="536">
        <f aca="true" t="shared" si="37" ref="L348:Q348">L315</f>
        <v>188618.63000000003</v>
      </c>
      <c r="M348" s="536">
        <f t="shared" si="37"/>
        <v>190245.66999999998</v>
      </c>
      <c r="N348" s="188">
        <f t="shared" si="37"/>
        <v>127651</v>
      </c>
      <c r="O348" s="188">
        <f t="shared" si="37"/>
        <v>195791</v>
      </c>
      <c r="P348" s="188">
        <f t="shared" si="37"/>
        <v>158924</v>
      </c>
      <c r="Q348" s="188">
        <f t="shared" si="37"/>
        <v>123967</v>
      </c>
      <c r="R348" s="188">
        <f>SUM(R315)</f>
        <v>125183.77999999998</v>
      </c>
    </row>
    <row r="349" spans="1:18" ht="13.5" customHeight="1">
      <c r="A349" s="267" t="s">
        <v>24</v>
      </c>
      <c r="B349" s="268"/>
      <c r="C349" s="269"/>
      <c r="D349" s="185" t="e">
        <f>+#REF!</f>
        <v>#REF!</v>
      </c>
      <c r="E349" s="186"/>
      <c r="F349" s="185" t="e">
        <f>+#REF!</f>
        <v>#REF!</v>
      </c>
      <c r="G349" s="185" t="e">
        <f>+#REF!</f>
        <v>#REF!</v>
      </c>
      <c r="H349" s="187" t="e">
        <f>+G349/D349</f>
        <v>#REF!</v>
      </c>
      <c r="I349" s="188" t="e">
        <f>+#REF!</f>
        <v>#REF!</v>
      </c>
      <c r="L349" s="536">
        <f aca="true" t="shared" si="38" ref="L349:Q349">L336</f>
        <v>9867.41</v>
      </c>
      <c r="M349" s="536">
        <f t="shared" si="38"/>
        <v>36173.009999999995</v>
      </c>
      <c r="N349" s="188">
        <f t="shared" si="38"/>
        <v>444186</v>
      </c>
      <c r="O349" s="188">
        <f t="shared" si="38"/>
        <v>340804</v>
      </c>
      <c r="P349" s="188">
        <f t="shared" si="38"/>
        <v>18000</v>
      </c>
      <c r="Q349" s="188">
        <f t="shared" si="38"/>
        <v>37863</v>
      </c>
      <c r="R349" s="188">
        <f>SUM(R336)</f>
        <v>36676</v>
      </c>
    </row>
    <row r="350" spans="1:18" ht="13.5" customHeight="1">
      <c r="A350" s="267" t="s">
        <v>129</v>
      </c>
      <c r="B350" s="268"/>
      <c r="C350" s="269"/>
      <c r="D350" s="185">
        <f>+D345</f>
        <v>1708.8000000000002</v>
      </c>
      <c r="E350" s="186"/>
      <c r="F350" s="185">
        <f>+F345</f>
        <v>1708.8000000000002</v>
      </c>
      <c r="G350" s="185">
        <f>+G345</f>
        <v>1287</v>
      </c>
      <c r="H350" s="187">
        <f>+G350/D350</f>
        <v>0.7531601123595505</v>
      </c>
      <c r="I350" s="188">
        <f>+I345</f>
        <v>1693.8000000000002</v>
      </c>
      <c r="L350" s="536">
        <f aca="true" t="shared" si="39" ref="L350:Q350">L345</f>
        <v>106720.38</v>
      </c>
      <c r="M350" s="536">
        <f t="shared" si="39"/>
        <v>8582.54</v>
      </c>
      <c r="N350" s="188">
        <f t="shared" si="39"/>
        <v>8963</v>
      </c>
      <c r="O350" s="188">
        <f t="shared" si="39"/>
        <v>8963</v>
      </c>
      <c r="P350" s="188">
        <f t="shared" si="39"/>
        <v>35389</v>
      </c>
      <c r="Q350" s="188">
        <f t="shared" si="39"/>
        <v>8963</v>
      </c>
      <c r="R350" s="188">
        <f>SUM(R345)</f>
        <v>8963</v>
      </c>
    </row>
    <row r="351" spans="1:18" ht="13.5" customHeight="1">
      <c r="A351" s="296" t="s">
        <v>325</v>
      </c>
      <c r="B351" s="297"/>
      <c r="C351" s="298"/>
      <c r="D351" s="299" t="e">
        <f>+D349+D348+D350</f>
        <v>#REF!</v>
      </c>
      <c r="E351" s="300">
        <f>+E349+E348+E350</f>
        <v>0</v>
      </c>
      <c r="F351" s="299" t="e">
        <f>+F349+F348+F350</f>
        <v>#REF!</v>
      </c>
      <c r="G351" s="299" t="e">
        <f>+G349+G348+G350</f>
        <v>#REF!</v>
      </c>
      <c r="H351" s="301" t="e">
        <f>+G351/D351</f>
        <v>#REF!</v>
      </c>
      <c r="I351" s="302" t="e">
        <f>+I349+I348+I350</f>
        <v>#REF!</v>
      </c>
      <c r="J351" s="294"/>
      <c r="K351" s="294"/>
      <c r="L351" s="506">
        <f aca="true" t="shared" si="40" ref="L351:R351">SUM(L348:L350)</f>
        <v>305206.42000000004</v>
      </c>
      <c r="M351" s="506">
        <f t="shared" si="40"/>
        <v>235001.22</v>
      </c>
      <c r="N351" s="302">
        <f t="shared" si="40"/>
        <v>580800</v>
      </c>
      <c r="O351" s="302">
        <f t="shared" si="40"/>
        <v>545558</v>
      </c>
      <c r="P351" s="302">
        <f t="shared" si="40"/>
        <v>212313</v>
      </c>
      <c r="Q351" s="302">
        <f t="shared" si="40"/>
        <v>170793</v>
      </c>
      <c r="R351" s="302">
        <f t="shared" si="40"/>
        <v>170822.77999999997</v>
      </c>
    </row>
    <row r="352" spans="1:18" ht="12.75" customHeight="1">
      <c r="A352" s="87"/>
      <c r="B352" s="88"/>
      <c r="C352" s="81"/>
      <c r="D352" s="82"/>
      <c r="E352" s="2"/>
      <c r="F352" s="82"/>
      <c r="G352" s="92"/>
      <c r="H352" s="139"/>
      <c r="I352" s="4"/>
      <c r="L352" s="4"/>
      <c r="M352" s="4"/>
      <c r="N352" s="4"/>
      <c r="O352" s="4"/>
      <c r="P352" s="4"/>
      <c r="Q352" s="4"/>
      <c r="R352" s="4"/>
    </row>
    <row r="353" spans="1:18" ht="14.25">
      <c r="A353" s="267" t="s">
        <v>21</v>
      </c>
      <c r="B353" s="268"/>
      <c r="C353" s="269"/>
      <c r="D353" s="140" t="e">
        <f>+príjmy!#REF!</f>
        <v>#REF!</v>
      </c>
      <c r="E353" s="141" t="e">
        <f>+príjmy!#REF!</f>
        <v>#REF!</v>
      </c>
      <c r="F353" s="140" t="e">
        <f>+príjmy!#REF!</f>
        <v>#REF!</v>
      </c>
      <c r="G353" s="140" t="e">
        <f>+príjmy!F99</f>
        <v>#REF!</v>
      </c>
      <c r="H353" s="141" t="e">
        <f>+príjmy!G99</f>
        <v>#REF!</v>
      </c>
      <c r="I353" s="168" t="e">
        <f>+príjmy!H99</f>
        <v>#REF!</v>
      </c>
      <c r="K353" s="100"/>
      <c r="L353" s="517">
        <v>245378.34</v>
      </c>
      <c r="M353" s="517">
        <v>224321.57</v>
      </c>
      <c r="N353" s="542">
        <v>155159</v>
      </c>
      <c r="O353" s="541">
        <v>223387</v>
      </c>
      <c r="P353" s="542">
        <v>172405</v>
      </c>
      <c r="Q353" s="542">
        <v>170793</v>
      </c>
      <c r="R353" s="541">
        <v>170823</v>
      </c>
    </row>
    <row r="354" spans="1:18" ht="14.25">
      <c r="A354" s="267" t="s">
        <v>20</v>
      </c>
      <c r="B354" s="268"/>
      <c r="C354" s="269"/>
      <c r="D354" s="140" t="e">
        <f>+príjmy!C99</f>
        <v>#REF!</v>
      </c>
      <c r="E354" s="141" t="e">
        <f>+príjmy!F99</f>
        <v>#REF!</v>
      </c>
      <c r="F354" s="140" t="e">
        <f>+príjmy!E99</f>
        <v>#REF!</v>
      </c>
      <c r="G354" s="140" t="e">
        <f>+príjmy!F98</f>
        <v>#REF!</v>
      </c>
      <c r="H354" s="141" t="e">
        <f>+príjmy!G98</f>
        <v>#REF!</v>
      </c>
      <c r="I354" s="168" t="e">
        <f>+príjmy!H98</f>
        <v>#REF!</v>
      </c>
      <c r="K354" s="100"/>
      <c r="L354" s="517">
        <v>75588.95</v>
      </c>
      <c r="M354" s="517">
        <v>405</v>
      </c>
      <c r="N354" s="189">
        <v>403641</v>
      </c>
      <c r="O354" s="189">
        <v>284771</v>
      </c>
      <c r="P354" s="189">
        <v>30908</v>
      </c>
      <c r="Q354" s="189">
        <v>0</v>
      </c>
      <c r="R354" s="189">
        <v>0</v>
      </c>
    </row>
    <row r="355" spans="1:18" ht="14.25">
      <c r="A355" s="270" t="s">
        <v>117</v>
      </c>
      <c r="B355" s="271"/>
      <c r="C355" s="272"/>
      <c r="D355" s="142" t="e">
        <f>+príjmy!C102</f>
        <v>#REF!</v>
      </c>
      <c r="E355" s="143" t="e">
        <f>+príjmy!F102</f>
        <v>#REF!</v>
      </c>
      <c r="F355" s="142" t="e">
        <f>+príjmy!E102</f>
        <v>#REF!</v>
      </c>
      <c r="G355" s="140">
        <f>+príjmy!F100</f>
        <v>2487</v>
      </c>
      <c r="H355" s="141">
        <f>+príjmy!G100</f>
        <v>0.6112066846891128</v>
      </c>
      <c r="I355" s="168">
        <f>+príjmy!H100</f>
        <v>4069</v>
      </c>
      <c r="K355" s="100"/>
      <c r="L355" s="517">
        <v>17689.36</v>
      </c>
      <c r="M355" s="517">
        <v>31842.88</v>
      </c>
      <c r="N355" s="189">
        <v>22000</v>
      </c>
      <c r="O355" s="189">
        <v>37400</v>
      </c>
      <c r="P355" s="189">
        <v>9000</v>
      </c>
      <c r="Q355" s="189">
        <v>0</v>
      </c>
      <c r="R355" s="189">
        <v>0</v>
      </c>
    </row>
    <row r="356" spans="1:18" ht="14.25">
      <c r="A356" s="270" t="s">
        <v>118</v>
      </c>
      <c r="B356" s="271"/>
      <c r="C356" s="272"/>
      <c r="D356" s="142"/>
      <c r="E356" s="143"/>
      <c r="F356" s="142"/>
      <c r="G356" s="140" t="e">
        <f>+príjmy!#REF!</f>
        <v>#REF!</v>
      </c>
      <c r="H356" s="141" t="e">
        <f>+príjmy!#REF!</f>
        <v>#REF!</v>
      </c>
      <c r="I356" s="168" t="e">
        <f>+príjmy!#REF!</f>
        <v>#REF!</v>
      </c>
      <c r="L356" s="189"/>
      <c r="M356" s="189"/>
      <c r="N356" s="189"/>
      <c r="O356" s="189"/>
      <c r="P356" s="189"/>
      <c r="Q356" s="189"/>
      <c r="R356" s="189"/>
    </row>
    <row r="357" spans="1:18" ht="15.75" thickBot="1">
      <c r="A357" s="295" t="s">
        <v>22</v>
      </c>
      <c r="B357" s="288"/>
      <c r="C357" s="289"/>
      <c r="D357" s="290" t="e">
        <f>+D353+D354+D355</f>
        <v>#REF!</v>
      </c>
      <c r="E357" s="291" t="e">
        <f>+E353+E354+E355</f>
        <v>#REF!</v>
      </c>
      <c r="F357" s="290" t="e">
        <f>+F353+F354+F355</f>
        <v>#REF!</v>
      </c>
      <c r="G357" s="292" t="e">
        <f>+G353+G354+G355+G356</f>
        <v>#REF!</v>
      </c>
      <c r="H357" s="293" t="e">
        <f>+G357/D357</f>
        <v>#REF!</v>
      </c>
      <c r="I357" s="292" t="e">
        <f>+I353+I354+I355+I356</f>
        <v>#REF!</v>
      </c>
      <c r="J357" s="294"/>
      <c r="K357" s="294"/>
      <c r="L357" s="518">
        <f aca="true" t="shared" si="41" ref="L357:R357">SUM(L353:L356)</f>
        <v>338656.64999999997</v>
      </c>
      <c r="M357" s="518">
        <f t="shared" si="41"/>
        <v>256569.45</v>
      </c>
      <c r="N357" s="224">
        <f t="shared" si="41"/>
        <v>580800</v>
      </c>
      <c r="O357" s="224">
        <f t="shared" si="41"/>
        <v>545558</v>
      </c>
      <c r="P357" s="224">
        <f t="shared" si="41"/>
        <v>212313</v>
      </c>
      <c r="Q357" s="224">
        <f t="shared" si="41"/>
        <v>170793</v>
      </c>
      <c r="R357" s="224">
        <f t="shared" si="41"/>
        <v>170823</v>
      </c>
    </row>
    <row r="358" spans="1:18" ht="17.25" thickBot="1" thickTop="1">
      <c r="A358" s="276" t="s">
        <v>128</v>
      </c>
      <c r="B358" s="277"/>
      <c r="C358" s="278"/>
      <c r="D358" s="279" t="e">
        <f>+D357-D351</f>
        <v>#REF!</v>
      </c>
      <c r="E358" s="279" t="e">
        <f>+E357-E351</f>
        <v>#REF!</v>
      </c>
      <c r="F358" s="279" t="e">
        <f>+F357-F351</f>
        <v>#REF!</v>
      </c>
      <c r="G358" s="279" t="e">
        <f>+G357-G351</f>
        <v>#REF!</v>
      </c>
      <c r="H358" s="280" t="e">
        <f>+G358/D358</f>
        <v>#REF!</v>
      </c>
      <c r="I358" s="281" t="e">
        <f>+I357-I351</f>
        <v>#REF!</v>
      </c>
      <c r="J358" s="258"/>
      <c r="K358" s="282"/>
      <c r="L358" s="519">
        <f>SUM(L357-L351)</f>
        <v>33450.22999999992</v>
      </c>
      <c r="M358" s="519">
        <f aca="true" t="shared" si="42" ref="M358:R358">SUM(M357-M351)</f>
        <v>21568.23000000001</v>
      </c>
      <c r="N358" s="281">
        <f>SUM(N357-N351)</f>
        <v>0</v>
      </c>
      <c r="O358" s="281">
        <f>SUM(O357-O351)</f>
        <v>0</v>
      </c>
      <c r="P358" s="281">
        <f t="shared" si="42"/>
        <v>0</v>
      </c>
      <c r="Q358" s="281">
        <f>SUM(Q357-Q351)</f>
        <v>0</v>
      </c>
      <c r="R358" s="281">
        <f t="shared" si="42"/>
        <v>0.22000000003026798</v>
      </c>
    </row>
    <row r="359" ht="12" hidden="1" thickTop="1">
      <c r="L359" s="149"/>
    </row>
    <row r="360" spans="3:12" ht="13.5" hidden="1" thickTop="1">
      <c r="C360" s="146">
        <f>PMT(3.8%/12,144,10000000,0,0)</f>
        <v>-86584.97545243049</v>
      </c>
      <c r="I360" s="147">
        <f>+C360+I361</f>
        <v>-69444.44444444444</v>
      </c>
      <c r="L360" s="149"/>
    </row>
    <row r="361" spans="2:12" ht="12" hidden="1" thickTop="1">
      <c r="B361" s="144" t="s">
        <v>46</v>
      </c>
      <c r="C361" s="148">
        <f>+C360*-144</f>
        <v>12468236.465149991</v>
      </c>
      <c r="G361" s="149">
        <f>+C361-10000000</f>
        <v>2468236.465149991</v>
      </c>
      <c r="I361" s="72">
        <f>+G361/144</f>
        <v>17140.53100798605</v>
      </c>
      <c r="L361" s="149"/>
    </row>
    <row r="362" spans="2:12" ht="12" hidden="1" thickTop="1">
      <c r="B362" s="144" t="s">
        <v>45</v>
      </c>
      <c r="C362" s="150">
        <f>+C360*-12</f>
        <v>1039019.7054291659</v>
      </c>
      <c r="L362" s="149"/>
    </row>
    <row r="363" spans="2:12" ht="12" hidden="1" thickTop="1">
      <c r="B363" s="144" t="s">
        <v>47</v>
      </c>
      <c r="C363" s="150">
        <f>+I361</f>
        <v>17140.53100798605</v>
      </c>
      <c r="L363" s="149"/>
    </row>
    <row r="364" spans="2:12" ht="14.25" customHeight="1" hidden="1">
      <c r="B364" s="144" t="s">
        <v>48</v>
      </c>
      <c r="C364" s="150">
        <f>+C363*12</f>
        <v>205686.3720958326</v>
      </c>
      <c r="L364" s="149"/>
    </row>
    <row r="365" spans="2:12" ht="16.5" customHeight="1" hidden="1">
      <c r="B365" s="144" t="s">
        <v>49</v>
      </c>
      <c r="C365" s="150">
        <v>69444.44</v>
      </c>
      <c r="L365" s="149"/>
    </row>
    <row r="366" spans="2:12" ht="11.25" customHeight="1" hidden="1" thickTop="1">
      <c r="B366" s="144" t="s">
        <v>50</v>
      </c>
      <c r="C366" s="150">
        <f>+C365*12</f>
        <v>833333.28</v>
      </c>
      <c r="L366" s="149"/>
    </row>
    <row r="367" spans="2:12" ht="12" hidden="1" thickTop="1">
      <c r="B367" s="151"/>
      <c r="C367" s="72"/>
      <c r="L367" s="149"/>
    </row>
    <row r="368" spans="2:12" ht="12" hidden="1" thickTop="1">
      <c r="B368" s="152" t="s">
        <v>60</v>
      </c>
      <c r="C368" s="153"/>
      <c r="L368" s="149"/>
    </row>
    <row r="369" spans="2:12" ht="15.75" hidden="1" thickTop="1">
      <c r="B369" s="154" t="s">
        <v>56</v>
      </c>
      <c r="C369" s="155">
        <f>PMT(4%/12,156,15000000,0,0)</f>
        <v>-123467.42335591247</v>
      </c>
      <c r="L369" s="149"/>
    </row>
    <row r="370" spans="2:12" ht="15.75" hidden="1" thickTop="1">
      <c r="B370" s="154" t="s">
        <v>57</v>
      </c>
      <c r="C370" s="156">
        <f>(+C369*12)*-1</f>
        <v>1481609.0802709498</v>
      </c>
      <c r="L370" s="149"/>
    </row>
    <row r="371" spans="2:12" ht="15.75" hidden="1" thickTop="1">
      <c r="B371" s="154" t="s">
        <v>58</v>
      </c>
      <c r="C371" s="156">
        <f>+C370-C372</f>
        <v>231609.08027094975</v>
      </c>
      <c r="L371" s="149"/>
    </row>
    <row r="372" spans="2:12" ht="16.5" hidden="1" thickBot="1" thickTop="1">
      <c r="B372" s="157" t="s">
        <v>59</v>
      </c>
      <c r="C372" s="158">
        <f>+((15000000/144)*12)</f>
        <v>1250000</v>
      </c>
      <c r="L372" s="149"/>
    </row>
    <row r="373" spans="2:12" ht="12" thickTop="1">
      <c r="B373" s="72"/>
      <c r="C373" s="72"/>
      <c r="L373" s="149"/>
    </row>
    <row r="374" spans="1:3" ht="12.75">
      <c r="A374" s="430" t="s">
        <v>402</v>
      </c>
      <c r="B374" s="430"/>
      <c r="C374" s="430"/>
    </row>
    <row r="375" spans="1:3" ht="12.75">
      <c r="A375" s="430" t="s">
        <v>403</v>
      </c>
      <c r="B375" s="430"/>
      <c r="C375" s="430"/>
    </row>
    <row r="376" spans="1:3" ht="12.75" hidden="1">
      <c r="A376" s="430"/>
      <c r="B376" s="430"/>
      <c r="C376" s="430"/>
    </row>
    <row r="377" spans="1:15" ht="12.75">
      <c r="A377" s="430" t="s">
        <v>404</v>
      </c>
      <c r="B377" s="430"/>
      <c r="C377" s="430"/>
      <c r="O377" s="430" t="s">
        <v>406</v>
      </c>
    </row>
    <row r="378" spans="1:15" ht="12.75">
      <c r="A378" s="430" t="s">
        <v>405</v>
      </c>
      <c r="B378" s="430"/>
      <c r="C378" s="430"/>
      <c r="O378" s="430" t="s">
        <v>407</v>
      </c>
    </row>
    <row r="379" spans="1:3" ht="12.75">
      <c r="A379" s="430" t="s">
        <v>447</v>
      </c>
      <c r="B379" s="430"/>
      <c r="C379" s="430"/>
    </row>
    <row r="380" spans="1:3" ht="12.75">
      <c r="A380" s="430"/>
      <c r="B380" s="430"/>
      <c r="C380" s="430"/>
    </row>
    <row r="381" spans="1:4" ht="12.75" hidden="1">
      <c r="A381" s="159"/>
      <c r="B381" s="72"/>
      <c r="C381" s="72"/>
      <c r="D381" s="160"/>
    </row>
    <row r="383" ht="11.25">
      <c r="G383" s="100"/>
    </row>
    <row r="386" ht="11.25" hidden="1"/>
    <row r="391" ht="11.25" hidden="1"/>
    <row r="392" ht="11.25" hidden="1"/>
    <row r="398" ht="11.25">
      <c r="G398" s="100"/>
    </row>
    <row r="401" ht="11.25" hidden="1"/>
    <row r="402" ht="11.25" hidden="1"/>
    <row r="405" spans="2:3" ht="11.25">
      <c r="B405" s="72"/>
      <c r="C405" s="72"/>
    </row>
    <row r="406" spans="2:3" ht="11.25">
      <c r="B406" s="72"/>
      <c r="C406" s="72"/>
    </row>
    <row r="407" spans="2:3" ht="11.25">
      <c r="B407" s="72"/>
      <c r="C407" s="72"/>
    </row>
    <row r="408" spans="2:3" ht="11.25">
      <c r="B408" s="72"/>
      <c r="C408" s="72"/>
    </row>
    <row r="409" spans="2:3" ht="11.25">
      <c r="B409" s="72"/>
      <c r="C409" s="72"/>
    </row>
    <row r="410" spans="2:3" ht="11.25">
      <c r="B410" s="72"/>
      <c r="C410" s="72"/>
    </row>
    <row r="411" spans="2:3" ht="11.25">
      <c r="B411" s="72"/>
      <c r="C411" s="72"/>
    </row>
    <row r="412" spans="2:7" ht="11.25">
      <c r="B412" s="72"/>
      <c r="C412" s="72"/>
      <c r="G412" s="100"/>
    </row>
    <row r="413" spans="2:7" ht="11.25">
      <c r="B413" s="72"/>
      <c r="C413" s="72"/>
      <c r="G413" s="100"/>
    </row>
    <row r="414" spans="2:7" ht="11.25">
      <c r="B414" s="72"/>
      <c r="C414" s="72"/>
      <c r="G414" s="100"/>
    </row>
    <row r="415" spans="2:7" ht="11.25" hidden="1">
      <c r="B415" s="72"/>
      <c r="C415" s="72"/>
      <c r="G415" s="100"/>
    </row>
    <row r="416" spans="2:3" ht="11.25" hidden="1">
      <c r="B416" s="72"/>
      <c r="C416" s="72"/>
    </row>
    <row r="417" spans="2:3" ht="11.25">
      <c r="B417" s="72"/>
      <c r="C417" s="72"/>
    </row>
    <row r="418" spans="2:3" ht="11.25">
      <c r="B418" s="72"/>
      <c r="C418" s="72"/>
    </row>
    <row r="419" spans="2:3" ht="11.25">
      <c r="B419" s="72"/>
      <c r="C419" s="72"/>
    </row>
    <row r="420" spans="2:3" ht="11.25">
      <c r="B420" s="72"/>
      <c r="C420" s="72"/>
    </row>
    <row r="421" spans="2:3" ht="11.25">
      <c r="B421" s="72"/>
      <c r="C421" s="72"/>
    </row>
    <row r="422" spans="2:3" ht="11.25">
      <c r="B422" s="72"/>
      <c r="C422" s="72"/>
    </row>
    <row r="423" spans="2:3" ht="11.25">
      <c r="B423" s="72"/>
      <c r="C423" s="72"/>
    </row>
    <row r="424" spans="2:3" ht="11.25">
      <c r="B424" s="72"/>
      <c r="C424" s="72"/>
    </row>
    <row r="425" spans="2:3" ht="11.25">
      <c r="B425" s="72"/>
      <c r="C425" s="72"/>
    </row>
    <row r="426" spans="2:3" ht="11.25">
      <c r="B426" s="72"/>
      <c r="C426" s="72"/>
    </row>
    <row r="427" spans="2:3" ht="11.25">
      <c r="B427" s="72"/>
      <c r="C427" s="72"/>
    </row>
    <row r="428" spans="2:8" ht="11.25">
      <c r="B428" s="72"/>
      <c r="C428" s="72"/>
      <c r="H428" s="100"/>
    </row>
    <row r="429" spans="2:8" ht="11.25">
      <c r="B429" s="72"/>
      <c r="C429" s="72"/>
      <c r="H429" s="100"/>
    </row>
    <row r="430" spans="2:8" ht="11.25">
      <c r="B430" s="72"/>
      <c r="C430" s="72"/>
      <c r="H430" s="100"/>
    </row>
    <row r="431" spans="2:3" ht="11.25">
      <c r="B431" s="72"/>
      <c r="C431" s="72"/>
    </row>
    <row r="432" spans="2:3" ht="11.25">
      <c r="B432" s="72"/>
      <c r="C432" s="72"/>
    </row>
    <row r="433" spans="2:6" ht="11.25">
      <c r="B433" s="72"/>
      <c r="C433" s="72"/>
      <c r="E433" s="100"/>
      <c r="F433" s="100"/>
    </row>
    <row r="434" spans="2:6" ht="11.25">
      <c r="B434" s="72"/>
      <c r="C434" s="72"/>
      <c r="E434" s="100"/>
      <c r="F434" s="100"/>
    </row>
    <row r="435" spans="2:8" ht="19.5" customHeight="1">
      <c r="B435" s="72"/>
      <c r="C435" s="72"/>
      <c r="G435" s="100"/>
      <c r="H435" s="100"/>
    </row>
    <row r="436" spans="2:3" ht="11.25">
      <c r="B436" s="72"/>
      <c r="C436" s="72"/>
    </row>
    <row r="441" ht="17.25" customHeight="1"/>
  </sheetData>
  <sheetProtection/>
  <mergeCells count="1">
    <mergeCell ref="A222:C222"/>
  </mergeCell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Jana Kadlíčková</cp:lastModifiedBy>
  <cp:lastPrinted>2015-12-08T09:01:50Z</cp:lastPrinted>
  <dcterms:modified xsi:type="dcterms:W3CDTF">2017-06-15T05:40:42Z</dcterms:modified>
  <cp:category/>
  <cp:version/>
  <cp:contentType/>
  <cp:contentStatus/>
</cp:coreProperties>
</file>